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6" yWindow="84" windowWidth="19968" windowHeight="9096" tabRatio="600" firstSheet="0" activeTab="0" autoFilterDateGrouping="1"/>
  </bookViews>
  <sheets>
    <sheet name="SFY 2014 Budget for 20140328" sheetId="1" state="visible" r:id="rId1"/>
  </sheets>
  <definedNames>
    <definedName name="_xlnm.Print_Area" localSheetId="0">'SFY 2014 Budget for 20140328'!$A$2:$K$66</definedName>
  </definedNames>
  <calcPr calcId="145621" fullCalcOnLoad="1"/>
</workbook>
</file>

<file path=xl/styles.xml><?xml version="1.0" encoding="utf-8"?>
<styleSheet xmlns="http://schemas.openxmlformats.org/spreadsheetml/2006/main">
  <numFmts count="5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_(* #,##0_);_(* \(#,##0\);_(* &quot;-&quot;??_);_(@_)"/>
    <numFmt numFmtId="167" formatCode="0.0%"/>
    <numFmt numFmtId="168" formatCode="&quot;$&quot;#,##0_);[Red]\(&quot;$&quot;#,##0\)"/>
  </numFmts>
  <fonts count="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sz val="11"/>
      <scheme val="minor"/>
    </font>
    <font>
      <name val="Calibri"/>
      <family val="2"/>
      <color rgb="FF1F497D"/>
      <sz val="11"/>
      <scheme val="minor"/>
    </font>
    <font>
      <name val="Calibri"/>
      <family val="2"/>
      <color theme="10"/>
      <sz val="11"/>
      <u val="single"/>
    </font>
    <font>
      <name val="Tahoma"/>
      <family val="2"/>
      <b val="1"/>
      <color indexed="10"/>
      <sz val="12"/>
    </font>
    <font>
      <name val="Tahoma"/>
      <family val="2"/>
      <b val="1"/>
      <color indexed="10"/>
      <sz val="14"/>
    </font>
  </fonts>
  <fills count="9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6" tint="0.5999938962981048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1" fillId="0" borderId="0"/>
    <xf numFmtId="43" fontId="1" fillId="0" borderId="0"/>
    <xf numFmtId="44" fontId="1" fillId="0" borderId="0"/>
    <xf numFmtId="9" fontId="1" fillId="0" borderId="0"/>
    <xf numFmtId="0" fontId="6" fillId="0" borderId="0" applyAlignment="1" applyProtection="1">
      <alignment vertical="top"/>
      <protection locked="0" hidden="0"/>
    </xf>
  </cellStyleXfs>
  <cellXfs count="386">
    <xf numFmtId="0" fontId="0" fillId="0" borderId="0" pivotButton="0" quotePrefix="0" xfId="0"/>
    <xf numFmtId="164" fontId="1" fillId="0" borderId="0" pivotButton="0" quotePrefix="0" xfId="2"/>
    <xf numFmtId="165" fontId="0" fillId="0" borderId="0" pivotButton="0" quotePrefix="0" xfId="2"/>
    <xf numFmtId="0" fontId="0" fillId="0" borderId="2" pivotButton="0" quotePrefix="0" xfId="0"/>
    <xf numFmtId="0" fontId="0" fillId="0" borderId="3" pivotButton="0" quotePrefix="0" xfId="0"/>
    <xf numFmtId="164" fontId="2" fillId="0" borderId="4" applyAlignment="1" pivotButton="0" quotePrefix="0" xfId="2">
      <alignment horizontal="center" wrapText="1"/>
    </xf>
    <xf numFmtId="0" fontId="2" fillId="0" borderId="5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165" fontId="2" fillId="0" borderId="0" applyAlignment="1" pivotButton="0" quotePrefix="0" xfId="2">
      <alignment horizontal="center" wrapText="1"/>
    </xf>
    <xf numFmtId="14" fontId="0" fillId="3" borderId="6" applyAlignment="1" pivotButton="0" quotePrefix="0" xfId="0">
      <alignment horizontal="center"/>
    </xf>
    <xf numFmtId="0" fontId="0" fillId="0" borderId="0" pivotButton="0" quotePrefix="0" xfId="0"/>
    <xf numFmtId="0" fontId="0" fillId="4" borderId="0" pivotButton="0" quotePrefix="0" xfId="0"/>
    <xf numFmtId="0" fontId="3" fillId="0" borderId="1" pivotButton="0" quotePrefix="0" xfId="0"/>
    <xf numFmtId="0" fontId="3" fillId="0" borderId="0" pivotButton="0" quotePrefix="0" xfId="0"/>
    <xf numFmtId="14" fontId="2" fillId="0" borderId="7" applyAlignment="1" pivotButton="0" quotePrefix="0" xfId="0">
      <alignment horizontal="center"/>
    </xf>
    <xf numFmtId="9" fontId="2" fillId="0" borderId="8" applyAlignment="1" pivotButton="0" quotePrefix="0" xfId="3">
      <alignment horizontal="center"/>
    </xf>
    <xf numFmtId="9" fontId="2" fillId="0" borderId="0" applyAlignment="1" pivotButton="0" quotePrefix="0" xfId="3">
      <alignment horizontal="center"/>
    </xf>
    <xf numFmtId="165" fontId="2" fillId="0" borderId="0" applyAlignment="1" pivotButton="0" quotePrefix="0" xfId="2">
      <alignment horizontal="center"/>
    </xf>
    <xf numFmtId="0" fontId="0" fillId="3" borderId="9" applyAlignment="1" pivotButton="0" quotePrefix="0" xfId="0">
      <alignment horizontal="center"/>
    </xf>
    <xf numFmtId="0" fontId="0" fillId="0" borderId="1" pivotButton="0" quotePrefix="0" xfId="0"/>
    <xf numFmtId="0" fontId="0" fillId="0" borderId="0" pivotButton="0" quotePrefix="0" xfId="0"/>
    <xf numFmtId="164" fontId="1" fillId="0" borderId="0" pivotButton="0" quotePrefix="0" xfId="2"/>
    <xf numFmtId="0" fontId="0" fillId="0" borderId="10" pivotButton="0" quotePrefix="0" xfId="0"/>
    <xf numFmtId="165" fontId="0" fillId="0" borderId="0" pivotButton="0" quotePrefix="0" xfId="2"/>
    <xf numFmtId="0" fontId="0" fillId="0" borderId="11" pivotButton="0" quotePrefix="0" xfId="0"/>
    <xf numFmtId="0" fontId="2" fillId="0" borderId="12" pivotButton="0" quotePrefix="0" xfId="0"/>
    <xf numFmtId="0" fontId="2" fillId="0" borderId="13" applyAlignment="1" pivotButton="0" quotePrefix="0" xfId="0">
      <alignment horizontal="center" wrapText="1"/>
    </xf>
    <xf numFmtId="0" fontId="2" fillId="3" borderId="13" applyAlignment="1" pivotButton="0" quotePrefix="0" xfId="0">
      <alignment horizontal="center" wrapText="1"/>
    </xf>
    <xf numFmtId="164" fontId="2" fillId="0" borderId="14" applyAlignment="1" pivotButton="0" quotePrefix="0" xfId="2">
      <alignment horizontal="center"/>
    </xf>
    <xf numFmtId="0" fontId="2" fillId="0" borderId="13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165" fontId="2" fillId="0" borderId="7" applyAlignment="1" pivotButton="0" quotePrefix="0" xfId="2">
      <alignment horizontal="center" wrapText="1"/>
    </xf>
    <xf numFmtId="0" fontId="0" fillId="3" borderId="15" applyAlignment="1" pivotButton="0" quotePrefix="0" xfId="0">
      <alignment horizontal="center"/>
    </xf>
    <xf numFmtId="165" fontId="0" fillId="0" borderId="10" pivotButton="0" quotePrefix="0" xfId="2"/>
    <xf numFmtId="0" fontId="0" fillId="0" borderId="4" pivotButton="0" quotePrefix="0" xfId="0"/>
    <xf numFmtId="0" fontId="0" fillId="5" borderId="16" applyAlignment="1" pivotButton="0" quotePrefix="0" xfId="0">
      <alignment horizontal="center"/>
    </xf>
    <xf numFmtId="165" fontId="0" fillId="5" borderId="16" pivotButton="0" quotePrefix="0" xfId="0"/>
    <xf numFmtId="9" fontId="1" fillId="5" borderId="16" pivotButton="0" quotePrefix="0" xfId="3"/>
    <xf numFmtId="164" fontId="0" fillId="5" borderId="16" pivotButton="0" quotePrefix="0" xfId="0"/>
    <xf numFmtId="165" fontId="1" fillId="5" borderId="17" pivotButton="0" quotePrefix="0" xfId="2"/>
    <xf numFmtId="0" fontId="0" fillId="5" borderId="9" pivotButton="0" quotePrefix="0" xfId="0"/>
    <xf numFmtId="0" fontId="0" fillId="5" borderId="0" pivotButton="0" quotePrefix="0" xfId="0"/>
    <xf numFmtId="165" fontId="0" fillId="5" borderId="1" pivotButton="0" quotePrefix="0" xfId="2"/>
    <xf numFmtId="0" fontId="0" fillId="5" borderId="18" pivotButton="0" quotePrefix="0" xfId="0"/>
    <xf numFmtId="166" fontId="0" fillId="0" borderId="0" pivotButton="0" quotePrefix="0" xfId="1"/>
    <xf numFmtId="0" fontId="0" fillId="0" borderId="7" pivotButton="0" quotePrefix="0" xfId="0"/>
    <xf numFmtId="3" fontId="0" fillId="5" borderId="7" applyAlignment="1" pivotButton="0" quotePrefix="0" xfId="0">
      <alignment horizontal="center"/>
    </xf>
    <xf numFmtId="165" fontId="0" fillId="5" borderId="7" pivotButton="0" quotePrefix="0" xfId="0"/>
    <xf numFmtId="9" fontId="1" fillId="5" borderId="7" pivotButton="0" quotePrefix="0" xfId="3"/>
    <xf numFmtId="164" fontId="0" fillId="5" borderId="7" pivotButton="0" quotePrefix="0" xfId="0"/>
    <xf numFmtId="0" fontId="0" fillId="5" borderId="9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165" fontId="0" fillId="5" borderId="1" applyAlignment="1" pivotButton="0" quotePrefix="0" xfId="2">
      <alignment horizontal="center"/>
    </xf>
    <xf numFmtId="0" fontId="0" fillId="5" borderId="18" applyAlignment="1" pivotButton="0" quotePrefix="0" xfId="0">
      <alignment horizontal="center"/>
    </xf>
    <xf numFmtId="37" fontId="0" fillId="0" borderId="0" pivotButton="0" quotePrefix="0" xfId="0"/>
    <xf numFmtId="0" fontId="2" fillId="6" borderId="19" applyAlignment="1" pivotButton="0" quotePrefix="0" xfId="0">
      <alignment horizontal="left"/>
    </xf>
    <xf numFmtId="3" fontId="2" fillId="6" borderId="20" applyAlignment="1" pivotButton="0" quotePrefix="0" xfId="1">
      <alignment horizontal="center"/>
    </xf>
    <xf numFmtId="165" fontId="2" fillId="6" borderId="17" pivotButton="0" quotePrefix="0" xfId="0"/>
    <xf numFmtId="9" fontId="2" fillId="6" borderId="17" pivotButton="0" quotePrefix="0" xfId="3"/>
    <xf numFmtId="165" fontId="2" fillId="6" borderId="20" pivotButton="0" quotePrefix="0" xfId="0"/>
    <xf numFmtId="165" fontId="2" fillId="6" borderId="21" pivotButton="0" quotePrefix="0" xfId="0"/>
    <xf numFmtId="167" fontId="2" fillId="6" borderId="22" applyAlignment="1" pivotButton="0" quotePrefix="0" xfId="3">
      <alignment horizontal="center"/>
    </xf>
    <xf numFmtId="167" fontId="1" fillId="6" borderId="0" applyAlignment="1" pivotButton="0" quotePrefix="0" xfId="3">
      <alignment horizontal="center"/>
    </xf>
    <xf numFmtId="164" fontId="2" fillId="6" borderId="23" pivotButton="0" quotePrefix="0" xfId="2"/>
    <xf numFmtId="165" fontId="2" fillId="6" borderId="8" pivotButton="0" quotePrefix="0" xfId="0"/>
    <xf numFmtId="0" fontId="0" fillId="0" borderId="24" applyAlignment="1" pivotButton="0" quotePrefix="0" xfId="0">
      <alignment horizontal="left"/>
    </xf>
    <xf numFmtId="3" fontId="0" fillId="0" borderId="3" applyAlignment="1" pivotButton="0" quotePrefix="0" xfId="0">
      <alignment horizontal="center"/>
    </xf>
    <xf numFmtId="165" fontId="0" fillId="0" borderId="3" pivotButton="0" quotePrefix="0" xfId="0"/>
    <xf numFmtId="9" fontId="1" fillId="0" borderId="3" pivotButton="0" quotePrefix="0" xfId="3"/>
    <xf numFmtId="165" fontId="0" fillId="0" borderId="24" pivotButton="0" quotePrefix="0" xfId="0"/>
    <xf numFmtId="9" fontId="1" fillId="0" borderId="25" applyAlignment="1" pivotButton="0" quotePrefix="0" xfId="3">
      <alignment horizontal="center"/>
    </xf>
    <xf numFmtId="9" fontId="1" fillId="0" borderId="0" applyAlignment="1" pivotButton="0" quotePrefix="0" xfId="3">
      <alignment horizontal="center"/>
    </xf>
    <xf numFmtId="0" fontId="0" fillId="5" borderId="28" applyAlignment="1" pivotButton="0" quotePrefix="0" xfId="0">
      <alignment horizontal="left"/>
    </xf>
    <xf numFmtId="3" fontId="0" fillId="5" borderId="4" applyAlignment="1" pivotButton="0" quotePrefix="0" xfId="0">
      <alignment horizontal="center"/>
    </xf>
    <xf numFmtId="165" fontId="0" fillId="5" borderId="4" pivotButton="0" quotePrefix="0" xfId="0"/>
    <xf numFmtId="9" fontId="1" fillId="5" borderId="4" pivotButton="0" quotePrefix="0" xfId="3"/>
    <xf numFmtId="165" fontId="0" fillId="5" borderId="17" pivotButton="0" quotePrefix="0" xfId="0"/>
    <xf numFmtId="167" fontId="1" fillId="5" borderId="18" applyAlignment="1" pivotButton="0" quotePrefix="0" xfId="3">
      <alignment horizontal="center"/>
    </xf>
    <xf numFmtId="167" fontId="1" fillId="5" borderId="0" applyAlignment="1" pivotButton="0" quotePrefix="0" xfId="3">
      <alignment horizontal="center"/>
    </xf>
    <xf numFmtId="0" fontId="0" fillId="5" borderId="23" applyAlignment="1" pivotButton="0" quotePrefix="0" xfId="0">
      <alignment horizontal="left"/>
    </xf>
    <xf numFmtId="9" fontId="1" fillId="5" borderId="7" pivotButton="0" quotePrefix="0" xfId="3"/>
    <xf numFmtId="0" fontId="4" fillId="6" borderId="31" applyAlignment="1" pivotButton="0" quotePrefix="0" xfId="0">
      <alignment horizontal="left"/>
    </xf>
    <xf numFmtId="3" fontId="4" fillId="6" borderId="32" applyAlignment="1" pivotButton="0" quotePrefix="0" xfId="1">
      <alignment horizontal="center"/>
    </xf>
    <xf numFmtId="165" fontId="4" fillId="6" borderId="32" pivotButton="0" quotePrefix="0" xfId="0"/>
    <xf numFmtId="9" fontId="4" fillId="6" borderId="32" pivotButton="0" quotePrefix="0" xfId="3"/>
    <xf numFmtId="165" fontId="4" fillId="6" borderId="31" pivotButton="0" quotePrefix="0" xfId="0"/>
    <xf numFmtId="167" fontId="4" fillId="6" borderId="33" applyAlignment="1" pivotButton="0" quotePrefix="0" xfId="3">
      <alignment horizontal="center"/>
    </xf>
    <xf numFmtId="167" fontId="4" fillId="6" borderId="0" applyAlignment="1" pivotButton="0" quotePrefix="0" xfId="3">
      <alignment horizontal="center"/>
    </xf>
    <xf numFmtId="164" fontId="4" fillId="6" borderId="23" pivotButton="0" quotePrefix="0" xfId="2"/>
    <xf numFmtId="165" fontId="4" fillId="6" borderId="8" pivotButton="0" quotePrefix="0" xfId="0"/>
    <xf numFmtId="3" fontId="0" fillId="0" borderId="24" applyAlignment="1" pivotButton="0" quotePrefix="0" xfId="0">
      <alignment horizontal="center"/>
    </xf>
    <xf numFmtId="9" fontId="1" fillId="0" borderId="24" pivotButton="0" quotePrefix="0" xfId="3"/>
    <xf numFmtId="0" fontId="0" fillId="5" borderId="29" applyAlignment="1" pivotButton="0" quotePrefix="0" xfId="0">
      <alignment horizontal="left"/>
    </xf>
    <xf numFmtId="3" fontId="0" fillId="5" borderId="34" applyAlignment="1" pivotButton="0" quotePrefix="0" xfId="0">
      <alignment horizontal="center"/>
    </xf>
    <xf numFmtId="165" fontId="0" fillId="5" borderId="28" pivotButton="0" quotePrefix="0" xfId="0"/>
    <xf numFmtId="9" fontId="1" fillId="5" borderId="28" pivotButton="0" quotePrefix="0" xfId="3"/>
    <xf numFmtId="165" fontId="0" fillId="5" borderId="34" pivotButton="0" quotePrefix="0" xfId="0"/>
    <xf numFmtId="165" fontId="0" fillId="5" borderId="20" pivotButton="0" quotePrefix="0" xfId="0"/>
    <xf numFmtId="165" fontId="0" fillId="5" borderId="10" pivotButton="0" quotePrefix="0" xfId="0"/>
    <xf numFmtId="167" fontId="1" fillId="5" borderId="0" applyAlignment="1" pivotButton="0" quotePrefix="0" xfId="3">
      <alignment horizontal="center" vertical="center"/>
    </xf>
    <xf numFmtId="165" fontId="0" fillId="5" borderId="28" pivotButton="0" quotePrefix="0" xfId="0"/>
    <xf numFmtId="9" fontId="1" fillId="5" borderId="28" pivotButton="0" quotePrefix="0" xfId="3"/>
    <xf numFmtId="165" fontId="0" fillId="5" borderId="34" pivotButton="0" quotePrefix="0" xfId="0"/>
    <xf numFmtId="165" fontId="0" fillId="5" borderId="20" pivotButton="0" quotePrefix="0" xfId="0"/>
    <xf numFmtId="165" fontId="0" fillId="5" borderId="10" pivotButton="0" quotePrefix="0" xfId="0"/>
    <xf numFmtId="3" fontId="0" fillId="5" borderId="35" applyAlignment="1" pivotButton="0" quotePrefix="0" xfId="0">
      <alignment horizontal="center"/>
    </xf>
    <xf numFmtId="165" fontId="0" fillId="5" borderId="36" pivotButton="0" quotePrefix="0" xfId="0"/>
    <xf numFmtId="9" fontId="1" fillId="5" borderId="36" pivotButton="0" quotePrefix="0" xfId="3"/>
    <xf numFmtId="165" fontId="0" fillId="5" borderId="37" pivotButton="0" quotePrefix="0" xfId="0"/>
    <xf numFmtId="3" fontId="0" fillId="5" borderId="38" applyAlignment="1" pivotButton="0" quotePrefix="0" xfId="0">
      <alignment horizontal="center"/>
    </xf>
    <xf numFmtId="165" fontId="0" fillId="5" borderId="39" pivotButton="0" quotePrefix="0" xfId="0"/>
    <xf numFmtId="9" fontId="1" fillId="5" borderId="39" pivotButton="0" quotePrefix="0" xfId="3"/>
    <xf numFmtId="165" fontId="0" fillId="5" borderId="40" pivotButton="0" quotePrefix="0" xfId="0"/>
    <xf numFmtId="0" fontId="0" fillId="0" borderId="16" applyAlignment="1" pivotButton="0" quotePrefix="0" xfId="0">
      <alignment horizontal="left"/>
    </xf>
    <xf numFmtId="3" fontId="0" fillId="0" borderId="5" applyAlignment="1" pivotButton="0" quotePrefix="0" xfId="0">
      <alignment horizontal="center"/>
    </xf>
    <xf numFmtId="165" fontId="0" fillId="0" borderId="41" pivotButton="0" quotePrefix="0" xfId="0"/>
    <xf numFmtId="9" fontId="1" fillId="0" borderId="41" pivotButton="0" quotePrefix="0" xfId="3"/>
    <xf numFmtId="165" fontId="0" fillId="0" borderId="36" pivotButton="0" quotePrefix="0" xfId="0"/>
    <xf numFmtId="165" fontId="0" fillId="0" borderId="37" pivotButton="0" quotePrefix="0" xfId="0"/>
    <xf numFmtId="167" fontId="1" fillId="0" borderId="0" applyAlignment="1" pivotButton="0" quotePrefix="0" xfId="3">
      <alignment horizontal="center" vertical="center"/>
    </xf>
    <xf numFmtId="0" fontId="0" fillId="0" borderId="7" applyAlignment="1" pivotButton="0" quotePrefix="0" xfId="0">
      <alignment horizontal="left"/>
    </xf>
    <xf numFmtId="3" fontId="0" fillId="0" borderId="43" applyAlignment="1" pivotButton="0" quotePrefix="0" xfId="0">
      <alignment horizontal="center"/>
    </xf>
    <xf numFmtId="165" fontId="0" fillId="0" borderId="44" pivotButton="0" quotePrefix="0" xfId="0"/>
    <xf numFmtId="9" fontId="1" fillId="0" borderId="44" pivotButton="0" quotePrefix="0" xfId="3"/>
    <xf numFmtId="165" fontId="0" fillId="0" borderId="45" pivotButton="0" quotePrefix="0" xfId="0"/>
    <xf numFmtId="165" fontId="0" fillId="0" borderId="30" pivotButton="0" quotePrefix="0" xfId="0"/>
    <xf numFmtId="0" fontId="0" fillId="0" borderId="47" pivotButton="0" quotePrefix="0" xfId="0"/>
    <xf numFmtId="0" fontId="4" fillId="6" borderId="32" applyAlignment="1" pivotButton="0" quotePrefix="0" xfId="0">
      <alignment horizontal="left"/>
    </xf>
    <xf numFmtId="3" fontId="4" fillId="6" borderId="31" applyAlignment="1" pivotButton="0" quotePrefix="0" xfId="1">
      <alignment horizontal="center"/>
    </xf>
    <xf numFmtId="9" fontId="4" fillId="6" borderId="31" pivotButton="0" quotePrefix="0" xfId="3"/>
    <xf numFmtId="0" fontId="0" fillId="0" borderId="48" pivotButton="0" quotePrefix="0" xfId="0"/>
    <xf numFmtId="0" fontId="0" fillId="4" borderId="0" pivotButton="0" quotePrefix="0" xfId="0"/>
    <xf numFmtId="0" fontId="0" fillId="0" borderId="16" applyAlignment="1" pivotButton="0" quotePrefix="0" xfId="0">
      <alignment horizontal="left"/>
    </xf>
    <xf numFmtId="3" fontId="0" fillId="0" borderId="35" applyAlignment="1" pivotButton="0" quotePrefix="0" xfId="0">
      <alignment horizontal="center"/>
    </xf>
    <xf numFmtId="165" fontId="0" fillId="0" borderId="41" pivotButton="0" quotePrefix="0" xfId="0"/>
    <xf numFmtId="9" fontId="1" fillId="0" borderId="41" pivotButton="0" quotePrefix="0" xfId="3"/>
    <xf numFmtId="165" fontId="0" fillId="0" borderId="5" pivotButton="0" quotePrefix="0" xfId="0"/>
    <xf numFmtId="167" fontId="1" fillId="0" borderId="0" applyAlignment="1" pivotButton="0" quotePrefix="0" xfId="3">
      <alignment horizontal="center" vertical="center"/>
    </xf>
    <xf numFmtId="0" fontId="0" fillId="0" borderId="29" applyAlignment="1" pivotButton="0" quotePrefix="0" xfId="0">
      <alignment horizontal="left"/>
    </xf>
    <xf numFmtId="3" fontId="0" fillId="0" borderId="34" applyAlignment="1" pivotButton="0" quotePrefix="0" xfId="0">
      <alignment horizontal="center"/>
    </xf>
    <xf numFmtId="165" fontId="0" fillId="0" borderId="28" pivotButton="0" quotePrefix="0" xfId="0"/>
    <xf numFmtId="9" fontId="1" fillId="0" borderId="28" pivotButton="0" quotePrefix="0" xfId="3"/>
    <xf numFmtId="165" fontId="0" fillId="0" borderId="49" pivotButton="0" quotePrefix="0" xfId="0"/>
    <xf numFmtId="0" fontId="0" fillId="0" borderId="0" applyAlignment="1" pivotButton="0" quotePrefix="0" xfId="0">
      <alignment horizontal="left"/>
    </xf>
    <xf numFmtId="166" fontId="0" fillId="0" borderId="0" pivotButton="0" quotePrefix="0" xfId="0"/>
    <xf numFmtId="0" fontId="0" fillId="5" borderId="16" applyAlignment="1" pivotButton="0" quotePrefix="0" xfId="0">
      <alignment horizontal="left"/>
    </xf>
    <xf numFmtId="165" fontId="0" fillId="5" borderId="41" pivotButton="0" quotePrefix="0" xfId="0"/>
    <xf numFmtId="9" fontId="1" fillId="5" borderId="41" pivotButton="0" quotePrefix="0" xfId="3"/>
    <xf numFmtId="0" fontId="0" fillId="5" borderId="7" applyAlignment="1" pivotButton="0" quotePrefix="0" xfId="0">
      <alignment horizontal="left"/>
    </xf>
    <xf numFmtId="165" fontId="0" fillId="5" borderId="45" pivotButton="0" quotePrefix="0" xfId="0"/>
    <xf numFmtId="165" fontId="0" fillId="5" borderId="30" pivotButton="0" quotePrefix="0" xfId="0"/>
    <xf numFmtId="3" fontId="5" fillId="0" borderId="0" pivotButton="0" quotePrefix="0" xfId="0"/>
    <xf numFmtId="165" fontId="0" fillId="4" borderId="0" pivotButton="0" quotePrefix="0" xfId="0"/>
    <xf numFmtId="164" fontId="0" fillId="0" borderId="0" pivotButton="0" quotePrefix="0" xfId="0"/>
    <xf numFmtId="0" fontId="0" fillId="0" borderId="41" applyAlignment="1" pivotButton="0" quotePrefix="0" xfId="0">
      <alignment horizontal="left"/>
    </xf>
    <xf numFmtId="165" fontId="0" fillId="0" borderId="37" pivotButton="0" quotePrefix="0" xfId="0"/>
    <xf numFmtId="165" fontId="0" fillId="0" borderId="25" pivotButton="0" quotePrefix="0" xfId="0"/>
    <xf numFmtId="165" fontId="4" fillId="5" borderId="26" pivotButton="0" quotePrefix="0" xfId="0"/>
    <xf numFmtId="0" fontId="0" fillId="5" borderId="27" pivotButton="0" quotePrefix="0" xfId="0"/>
    <xf numFmtId="165" fontId="4" fillId="5" borderId="1" pivotButton="0" quotePrefix="0" xfId="0"/>
    <xf numFmtId="0" fontId="0" fillId="5" borderId="10" pivotButton="0" quotePrefix="0" xfId="0"/>
    <xf numFmtId="0" fontId="0" fillId="7" borderId="0" pivotButton="0" quotePrefix="0" xfId="0"/>
    <xf numFmtId="42" fontId="4" fillId="6" borderId="23" pivotButton="0" quotePrefix="0" xfId="0"/>
    <xf numFmtId="42" fontId="2" fillId="6" borderId="8" pivotButton="0" quotePrefix="0" xfId="0"/>
    <xf numFmtId="0" fontId="0" fillId="0" borderId="10" pivotButton="0" quotePrefix="0" xfId="0"/>
    <xf numFmtId="165" fontId="0" fillId="0" borderId="11" pivotButton="0" quotePrefix="0" xfId="0"/>
    <xf numFmtId="165" fontId="0" fillId="0" borderId="17" pivotButton="0" quotePrefix="0" xfId="0"/>
    <xf numFmtId="165" fontId="0" fillId="0" borderId="9" pivotButton="0" quotePrefix="0" xfId="0"/>
    <xf numFmtId="0" fontId="0" fillId="0" borderId="29" pivotButton="0" quotePrefix="0" xfId="0"/>
    <xf numFmtId="0" fontId="0" fillId="5" borderId="30" pivotButton="0" quotePrefix="0" xfId="0"/>
    <xf numFmtId="165" fontId="4" fillId="6" borderId="23" pivotButton="0" quotePrefix="0" xfId="2"/>
    <xf numFmtId="0" fontId="2" fillId="6" borderId="50" applyAlignment="1" pivotButton="0" quotePrefix="0" xfId="0">
      <alignment horizontal="left"/>
    </xf>
    <xf numFmtId="3" fontId="2" fillId="6" borderId="38" applyAlignment="1" pivotButton="0" quotePrefix="0" xfId="0">
      <alignment horizontal="center"/>
    </xf>
    <xf numFmtId="165" fontId="2" fillId="6" borderId="23" pivotButton="0" quotePrefix="0" xfId="0"/>
    <xf numFmtId="9" fontId="2" fillId="6" borderId="23" pivotButton="0" quotePrefix="0" xfId="3"/>
    <xf numFmtId="165" fontId="0" fillId="6" borderId="8" pivotButton="0" quotePrefix="0" xfId="0"/>
    <xf numFmtId="165" fontId="0" fillId="6" borderId="23" pivotButton="0" quotePrefix="0" xfId="0"/>
    <xf numFmtId="167" fontId="1" fillId="6" borderId="39" applyAlignment="1" pivotButton="0" quotePrefix="0" xfId="3">
      <alignment horizontal="center"/>
    </xf>
    <xf numFmtId="0" fontId="0" fillId="5" borderId="1" pivotButton="0" quotePrefix="0" xfId="0"/>
    <xf numFmtId="43" fontId="0" fillId="0" borderId="0" pivotButton="0" quotePrefix="0" xfId="0"/>
    <xf numFmtId="42" fontId="2" fillId="6" borderId="23" pivotButton="0" quotePrefix="0" xfId="0"/>
    <xf numFmtId="165" fontId="0" fillId="0" borderId="0" pivotButton="0" quotePrefix="0" xfId="0"/>
    <xf numFmtId="42" fontId="0" fillId="0" borderId="48" pivotButton="0" quotePrefix="0" xfId="0"/>
    <xf numFmtId="0" fontId="0" fillId="0" borderId="47" pivotButton="0" quotePrefix="0" xfId="0"/>
    <xf numFmtId="0" fontId="2" fillId="8" borderId="12" applyAlignment="1" pivotButton="0" quotePrefix="0" xfId="0">
      <alignment horizontal="left"/>
    </xf>
    <xf numFmtId="3" fontId="2" fillId="8" borderId="51" applyAlignment="1" pivotButton="0" quotePrefix="0" xfId="1">
      <alignment horizontal="center"/>
    </xf>
    <xf numFmtId="165" fontId="2" fillId="8" borderId="13" pivotButton="0" quotePrefix="0" xfId="0"/>
    <xf numFmtId="9" fontId="2" fillId="8" borderId="13" pivotButton="0" quotePrefix="0" xfId="3"/>
    <xf numFmtId="165" fontId="2" fillId="8" borderId="14" pivotButton="0" quotePrefix="0" xfId="0"/>
    <xf numFmtId="167" fontId="2" fillId="8" borderId="13" applyAlignment="1" pivotButton="0" quotePrefix="0" xfId="3">
      <alignment horizontal="center"/>
    </xf>
    <xf numFmtId="167" fontId="1" fillId="8" borderId="0" applyAlignment="1" pivotButton="0" quotePrefix="0" xfId="3">
      <alignment horizontal="center"/>
    </xf>
    <xf numFmtId="164" fontId="2" fillId="8" borderId="52" pivotButton="0" quotePrefix="0" xfId="2"/>
    <xf numFmtId="165" fontId="2" fillId="8" borderId="53" pivotButton="0" quotePrefix="0" xfId="0"/>
    <xf numFmtId="165" fontId="2" fillId="5" borderId="0" pivotButton="0" quotePrefix="0" xfId="2"/>
    <xf numFmtId="165" fontId="2" fillId="5" borderId="0" pivotButton="0" quotePrefix="0" xfId="0"/>
    <xf numFmtId="165" fontId="2" fillId="8" borderId="12" pivotButton="0" quotePrefix="0" xfId="0"/>
    <xf numFmtId="165" fontId="2" fillId="8" borderId="52" pivotButton="0" quotePrefix="0" xfId="2"/>
    <xf numFmtId="165" fontId="0" fillId="0" borderId="0" pivotButton="0" quotePrefix="0" xfId="0"/>
    <xf numFmtId="166" fontId="1" fillId="0" borderId="0" pivotButton="0" quotePrefix="0" xfId="1"/>
    <xf numFmtId="165" fontId="1" fillId="0" borderId="0" pivotButton="0" quotePrefix="0" xfId="2"/>
    <xf numFmtId="0" fontId="0" fillId="0" borderId="0" applyAlignment="1" pivotButton="0" quotePrefix="0" xfId="0">
      <alignment horizontal="left" vertical="top" wrapText="1"/>
    </xf>
    <xf numFmtId="165" fontId="0" fillId="0" borderId="0" applyAlignment="1" pivotButton="0" quotePrefix="0" xfId="2">
      <alignment horizontal="left" vertical="top" wrapText="1"/>
    </xf>
    <xf numFmtId="43" fontId="5" fillId="0" borderId="0" pivotButton="0" quotePrefix="0" xfId="1"/>
    <xf numFmtId="168" fontId="5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vertical="top"/>
    </xf>
    <xf numFmtId="168" fontId="0" fillId="0" borderId="0" pivotButton="0" quotePrefix="0" xfId="0"/>
    <xf numFmtId="0" fontId="0" fillId="8" borderId="12" applyAlignment="1" pivotButton="0" quotePrefix="0" xfId="0">
      <alignment horizontal="left"/>
    </xf>
    <xf numFmtId="3" fontId="1" fillId="8" borderId="51" applyAlignment="1" pivotButton="0" quotePrefix="0" xfId="1">
      <alignment horizontal="center"/>
    </xf>
    <xf numFmtId="165" fontId="0" fillId="8" borderId="52" pivotButton="0" quotePrefix="0" xfId="0"/>
    <xf numFmtId="9" fontId="1" fillId="8" borderId="24" pivotButton="0" quotePrefix="0" xfId="3"/>
    <xf numFmtId="165" fontId="0" fillId="8" borderId="24" pivotButton="0" quotePrefix="0" xfId="0"/>
    <xf numFmtId="165" fontId="0" fillId="8" borderId="25" pivotButton="0" quotePrefix="0" xfId="0"/>
    <xf numFmtId="167" fontId="1" fillId="8" borderId="13" applyAlignment="1" pivotButton="0" quotePrefix="0" xfId="3">
      <alignment horizontal="center"/>
    </xf>
    <xf numFmtId="165" fontId="0" fillId="8" borderId="52" pivotButton="0" quotePrefix="0" xfId="2"/>
    <xf numFmtId="165" fontId="0" fillId="8" borderId="53" pivotButton="0" quotePrefix="0" xfId="0"/>
    <xf numFmtId="0" fontId="0" fillId="4" borderId="0" applyAlignment="1" pivotButton="0" quotePrefix="0" xfId="0">
      <alignment vertical="top"/>
    </xf>
    <xf numFmtId="0" fontId="0" fillId="8" borderId="0" applyAlignment="1" pivotButton="0" quotePrefix="0" xfId="0">
      <alignment horizontal="left"/>
    </xf>
    <xf numFmtId="3" fontId="1" fillId="8" borderId="0" applyAlignment="1" pivotButton="0" quotePrefix="0" xfId="1">
      <alignment horizontal="center"/>
    </xf>
    <xf numFmtId="165" fontId="0" fillId="8" borderId="0" pivotButton="0" quotePrefix="0" xfId="0"/>
    <xf numFmtId="165" fontId="0" fillId="8" borderId="0" pivotButton="0" quotePrefix="0" xfId="2"/>
    <xf numFmtId="0" fontId="0" fillId="8" borderId="54" applyAlignment="1" pivotButton="0" quotePrefix="0" xfId="0">
      <alignment horizontal="left"/>
    </xf>
    <xf numFmtId="3" fontId="1" fillId="8" borderId="55" applyAlignment="1" pivotButton="0" quotePrefix="0" xfId="1">
      <alignment horizontal="center"/>
    </xf>
    <xf numFmtId="165" fontId="0" fillId="8" borderId="54" pivotButton="0" quotePrefix="0" xfId="0"/>
    <xf numFmtId="165" fontId="0" fillId="8" borderId="55" pivotButton="0" quotePrefix="0" xfId="0"/>
    <xf numFmtId="165" fontId="0" fillId="8" borderId="21" pivotButton="0" quotePrefix="0" xfId="0"/>
    <xf numFmtId="167" fontId="1" fillId="8" borderId="56" applyAlignment="1" pivotButton="0" quotePrefix="0" xfId="3">
      <alignment horizontal="center"/>
    </xf>
    <xf numFmtId="0" fontId="0" fillId="8" borderId="34" applyAlignment="1" pivotButton="0" quotePrefix="0" xfId="0">
      <alignment horizontal="left"/>
    </xf>
    <xf numFmtId="3" fontId="1" fillId="8" borderId="57" applyAlignment="1" pivotButton="0" quotePrefix="0" xfId="1">
      <alignment horizontal="center"/>
    </xf>
    <xf numFmtId="165" fontId="0" fillId="8" borderId="43" pivotButton="0" quotePrefix="0" xfId="0"/>
    <xf numFmtId="165" fontId="0" fillId="8" borderId="17" pivotButton="0" quotePrefix="0" xfId="0"/>
    <xf numFmtId="167" fontId="1" fillId="8" borderId="16" applyAlignment="1" pivotButton="0" quotePrefix="0" xfId="3">
      <alignment horizontal="center"/>
    </xf>
    <xf numFmtId="0" fontId="0" fillId="8" borderId="38" applyAlignment="1" pivotButton="0" quotePrefix="0" xfId="0">
      <alignment horizontal="left"/>
    </xf>
    <xf numFmtId="3" fontId="1" fillId="8" borderId="58" applyAlignment="1" pivotButton="0" quotePrefix="0" xfId="1">
      <alignment horizontal="center"/>
    </xf>
    <xf numFmtId="165" fontId="0" fillId="8" borderId="12" pivotButton="0" quotePrefix="0" xfId="0"/>
    <xf numFmtId="165" fontId="0" fillId="8" borderId="24" pivotButton="0" quotePrefix="0" xfId="0"/>
    <xf numFmtId="165" fontId="0" fillId="8" borderId="25" pivotButton="0" quotePrefix="0" xfId="0"/>
    <xf numFmtId="165" fontId="0" fillId="8" borderId="12" pivotButton="0" quotePrefix="0" xfId="0"/>
    <xf numFmtId="167" fontId="1" fillId="8" borderId="15" applyAlignment="1" pivotButton="0" quotePrefix="0" xfId="3">
      <alignment horizontal="center"/>
    </xf>
    <xf numFmtId="0" fontId="6" fillId="0" borderId="0" pivotButton="0" quotePrefix="0" xfId="4"/>
    <xf numFmtId="0" fontId="0" fillId="0" borderId="0" applyAlignment="1" pivotButton="0" quotePrefix="0" xfId="0">
      <alignment horizontal="left" vertical="top" wrapText="1"/>
    </xf>
    <xf numFmtId="165" fontId="4" fillId="5" borderId="26" pivotButton="0" quotePrefix="0" xfId="0"/>
    <xf numFmtId="0" fontId="0" fillId="5" borderId="27" pivotButton="0" quotePrefix="0" xfId="0"/>
    <xf numFmtId="0" fontId="0" fillId="5" borderId="1" pivotButton="0" quotePrefix="0" xfId="0"/>
    <xf numFmtId="0" fontId="0" fillId="5" borderId="10" pivotButton="0" quotePrefix="0" xfId="0"/>
    <xf numFmtId="0" fontId="0" fillId="5" borderId="29" pivotButton="0" quotePrefix="0" xfId="0"/>
    <xf numFmtId="0" fontId="0" fillId="5" borderId="30" pivotButton="0" quotePrefix="0" xfId="0"/>
    <xf numFmtId="165" fontId="0" fillId="0" borderId="19" applyAlignment="1" pivotButton="0" quotePrefix="0" xfId="0">
      <alignment horizontal="center" vertical="center"/>
    </xf>
    <xf numFmtId="165" fontId="0" fillId="0" borderId="28" applyAlignment="1" pivotButton="0" quotePrefix="0" xfId="0">
      <alignment horizontal="center" vertical="center"/>
    </xf>
    <xf numFmtId="167" fontId="1" fillId="0" borderId="22" applyAlignment="1" pivotButton="0" quotePrefix="0" xfId="3">
      <alignment horizontal="center" vertical="center"/>
    </xf>
    <xf numFmtId="167" fontId="1" fillId="0" borderId="45" applyAlignment="1" pivotButton="0" quotePrefix="0" xfId="3">
      <alignment horizontal="center" vertical="center"/>
    </xf>
    <xf numFmtId="0" fontId="6" fillId="0" borderId="0" applyAlignment="1" pivotButton="0" quotePrefix="0" xfId="4">
      <alignment horizontal="left" vertical="top" wrapText="1"/>
    </xf>
    <xf numFmtId="165" fontId="0" fillId="0" borderId="42" applyAlignment="1" pivotButton="0" quotePrefix="0" xfId="0">
      <alignment horizontal="center" vertical="center"/>
    </xf>
    <xf numFmtId="165" fontId="0" fillId="0" borderId="46" applyAlignment="1" pivotButton="0" quotePrefix="0" xfId="0">
      <alignment horizontal="center" vertical="center"/>
    </xf>
    <xf numFmtId="167" fontId="1" fillId="0" borderId="27" applyAlignment="1" pivotButton="0" quotePrefix="0" xfId="3">
      <alignment horizontal="center" vertical="center"/>
    </xf>
    <xf numFmtId="167" fontId="1" fillId="0" borderId="30" applyAlignment="1" pivotButton="0" quotePrefix="0" xfId="3">
      <alignment horizontal="center" vertical="center"/>
    </xf>
    <xf numFmtId="0" fontId="0" fillId="0" borderId="27" pivotButton="0" quotePrefix="0" xfId="0"/>
    <xf numFmtId="0" fontId="0" fillId="0" borderId="1" pivotButton="0" quotePrefix="0" xfId="0"/>
    <xf numFmtId="0" fontId="0" fillId="0" borderId="10" pivotButton="0" quotePrefix="0" xfId="0"/>
    <xf numFmtId="0" fontId="0" fillId="0" borderId="29" pivotButton="0" quotePrefix="0" xfId="0"/>
    <xf numFmtId="0" fontId="0" fillId="0" borderId="30" pivotButton="0" quotePrefix="0" xfId="0"/>
    <xf numFmtId="165" fontId="0" fillId="5" borderId="19" applyAlignment="1" pivotButton="0" quotePrefix="0" xfId="0">
      <alignment horizontal="center" vertical="center"/>
    </xf>
    <xf numFmtId="165" fontId="0" fillId="5" borderId="28" applyAlignment="1" pivotButton="0" quotePrefix="0" xfId="0">
      <alignment horizontal="center" vertical="center"/>
    </xf>
    <xf numFmtId="167" fontId="1" fillId="5" borderId="22" applyAlignment="1" pivotButton="0" quotePrefix="0" xfId="3">
      <alignment horizontal="center" vertical="center"/>
    </xf>
    <xf numFmtId="167" fontId="1" fillId="5" borderId="45" applyAlignment="1" pivotButton="0" quotePrefix="0" xfId="3">
      <alignment horizontal="center" vertical="center"/>
    </xf>
    <xf numFmtId="168" fontId="2" fillId="2" borderId="1" applyAlignment="1" pivotButton="0" quotePrefix="0" xfId="0">
      <alignment horizontal="center"/>
    </xf>
    <xf numFmtId="168" fontId="2" fillId="2" borderId="0" applyAlignment="1" pivotButton="0" quotePrefix="0" xfId="0">
      <alignment horizontal="center"/>
    </xf>
    <xf numFmtId="165" fontId="0" fillId="0" borderId="26" pivotButton="0" quotePrefix="0" xfId="0"/>
    <xf numFmtId="164" fontId="0" fillId="0" borderId="26" pivotButton="0" quotePrefix="0" xfId="0"/>
    <xf numFmtId="164" fontId="1" fillId="0" borderId="0" pivotButton="0" quotePrefix="0" xfId="2"/>
    <xf numFmtId="165" fontId="0" fillId="0" borderId="0" pivotButton="0" quotePrefix="0" xfId="2"/>
    <xf numFmtId="168" fontId="0" fillId="0" borderId="0" pivotButton="0" quotePrefix="0" xfId="0"/>
    <xf numFmtId="168" fontId="2" fillId="2" borderId="1" applyAlignment="1" pivotButton="0" quotePrefix="0" xfId="0">
      <alignment horizontal="center"/>
    </xf>
    <xf numFmtId="164" fontId="2" fillId="0" borderId="4" applyAlignment="1" pivotButton="0" quotePrefix="0" xfId="2">
      <alignment horizontal="center" wrapText="1"/>
    </xf>
    <xf numFmtId="165" fontId="2" fillId="0" borderId="0" applyAlignment="1" pivotButton="0" quotePrefix="0" xfId="2">
      <alignment horizontal="center" wrapText="1"/>
    </xf>
    <xf numFmtId="165" fontId="2" fillId="0" borderId="0" applyAlignment="1" pivotButton="0" quotePrefix="0" xfId="2">
      <alignment horizontal="center"/>
    </xf>
    <xf numFmtId="164" fontId="2" fillId="0" borderId="14" applyAlignment="1" pivotButton="0" quotePrefix="0" xfId="2">
      <alignment horizontal="center"/>
    </xf>
    <xf numFmtId="165" fontId="2" fillId="0" borderId="7" applyAlignment="1" pivotButton="0" quotePrefix="0" xfId="2">
      <alignment horizontal="center" wrapText="1"/>
    </xf>
    <xf numFmtId="165" fontId="0" fillId="0" borderId="10" pivotButton="0" quotePrefix="0" xfId="2"/>
    <xf numFmtId="165" fontId="0" fillId="5" borderId="16" pivotButton="0" quotePrefix="0" xfId="0"/>
    <xf numFmtId="164" fontId="0" fillId="5" borderId="16" pivotButton="0" quotePrefix="0" xfId="0"/>
    <xf numFmtId="165" fontId="1" fillId="5" borderId="17" pivotButton="0" quotePrefix="0" xfId="2"/>
    <xf numFmtId="165" fontId="0" fillId="5" borderId="1" pivotButton="0" quotePrefix="0" xfId="2"/>
    <xf numFmtId="166" fontId="0" fillId="0" borderId="0" pivotButton="0" quotePrefix="0" xfId="1"/>
    <xf numFmtId="165" fontId="0" fillId="5" borderId="7" pivotButton="0" quotePrefix="0" xfId="0"/>
    <xf numFmtId="164" fontId="0" fillId="5" borderId="7" pivotButton="0" quotePrefix="0" xfId="0"/>
    <xf numFmtId="165" fontId="0" fillId="5" borderId="1" applyAlignment="1" pivotButton="0" quotePrefix="0" xfId="2">
      <alignment horizontal="center"/>
    </xf>
    <xf numFmtId="165" fontId="2" fillId="6" borderId="17" pivotButton="0" quotePrefix="0" xfId="0"/>
    <xf numFmtId="165" fontId="2" fillId="6" borderId="20" pivotButton="0" quotePrefix="0" xfId="0"/>
    <xf numFmtId="165" fontId="2" fillId="6" borderId="21" pivotButton="0" quotePrefix="0" xfId="0"/>
    <xf numFmtId="167" fontId="2" fillId="6" borderId="22" applyAlignment="1" pivotButton="0" quotePrefix="0" xfId="3">
      <alignment horizontal="center"/>
    </xf>
    <xf numFmtId="167" fontId="1" fillId="6" borderId="0" applyAlignment="1" pivotButton="0" quotePrefix="0" xfId="3">
      <alignment horizontal="center"/>
    </xf>
    <xf numFmtId="164" fontId="2" fillId="6" borderId="23" pivotButton="0" quotePrefix="0" xfId="2"/>
    <xf numFmtId="165" fontId="2" fillId="6" borderId="8" pivotButton="0" quotePrefix="0" xfId="0"/>
    <xf numFmtId="165" fontId="0" fillId="0" borderId="3" pivotButton="0" quotePrefix="0" xfId="0"/>
    <xf numFmtId="165" fontId="0" fillId="0" borderId="24" pivotButton="0" quotePrefix="0" xfId="0"/>
    <xf numFmtId="165" fontId="0" fillId="0" borderId="39" pivotButton="0" quotePrefix="0" xfId="0"/>
    <xf numFmtId="165" fontId="0" fillId="5" borderId="4" pivotButton="0" quotePrefix="0" xfId="0"/>
    <xf numFmtId="165" fontId="0" fillId="5" borderId="17" pivotButton="0" quotePrefix="0" xfId="0"/>
    <xf numFmtId="167" fontId="1" fillId="5" borderId="18" applyAlignment="1" pivotButton="0" quotePrefix="0" xfId="3">
      <alignment horizontal="center"/>
    </xf>
    <xf numFmtId="167" fontId="1" fillId="5" borderId="0" applyAlignment="1" pivotButton="0" quotePrefix="0" xfId="3">
      <alignment horizontal="center"/>
    </xf>
    <xf numFmtId="165" fontId="4" fillId="6" borderId="32" pivotButton="0" quotePrefix="0" xfId="0"/>
    <xf numFmtId="165" fontId="4" fillId="6" borderId="31" pivotButton="0" quotePrefix="0" xfId="0"/>
    <xf numFmtId="167" fontId="4" fillId="6" borderId="33" applyAlignment="1" pivotButton="0" quotePrefix="0" xfId="3">
      <alignment horizontal="center"/>
    </xf>
    <xf numFmtId="167" fontId="4" fillId="6" borderId="0" applyAlignment="1" pivotButton="0" quotePrefix="0" xfId="3">
      <alignment horizontal="center"/>
    </xf>
    <xf numFmtId="164" fontId="4" fillId="6" borderId="23" pivotButton="0" quotePrefix="0" xfId="2"/>
    <xf numFmtId="165" fontId="4" fillId="6" borderId="8" pivotButton="0" quotePrefix="0" xfId="0"/>
    <xf numFmtId="165" fontId="0" fillId="5" borderId="28" pivotButton="0" quotePrefix="0" xfId="0"/>
    <xf numFmtId="165" fontId="0" fillId="5" borderId="34" pivotButton="0" quotePrefix="0" xfId="0"/>
    <xf numFmtId="165" fontId="0" fillId="5" borderId="20" pivotButton="0" quotePrefix="0" xfId="0"/>
    <xf numFmtId="165" fontId="0" fillId="5" borderId="10" pivotButton="0" quotePrefix="0" xfId="0"/>
    <xf numFmtId="167" fontId="1" fillId="5" borderId="0" applyAlignment="1" pivotButton="0" quotePrefix="0" xfId="3">
      <alignment horizontal="center" vertical="center"/>
    </xf>
    <xf numFmtId="165" fontId="4" fillId="5" borderId="39" pivotButton="0" quotePrefix="0" xfId="0"/>
    <xf numFmtId="165" fontId="0" fillId="5" borderId="36" pivotButton="0" quotePrefix="0" xfId="0"/>
    <xf numFmtId="165" fontId="0" fillId="5" borderId="37" pivotButton="0" quotePrefix="0" xfId="0"/>
    <xf numFmtId="165" fontId="0" fillId="5" borderId="39" pivotButton="0" quotePrefix="0" xfId="0"/>
    <xf numFmtId="165" fontId="0" fillId="5" borderId="40" pivotButton="0" quotePrefix="0" xfId="0"/>
    <xf numFmtId="164" fontId="0" fillId="0" borderId="39" pivotButton="0" quotePrefix="0" xfId="0"/>
    <xf numFmtId="165" fontId="0" fillId="0" borderId="41" pivotButton="0" quotePrefix="0" xfId="0"/>
    <xf numFmtId="165" fontId="0" fillId="0" borderId="36" pivotButton="0" quotePrefix="0" xfId="0"/>
    <xf numFmtId="165" fontId="0" fillId="0" borderId="37" pivotButton="0" quotePrefix="0" xfId="0"/>
    <xf numFmtId="165" fontId="0" fillId="0" borderId="59" applyAlignment="1" pivotButton="0" quotePrefix="0" xfId="0">
      <alignment horizontal="center" vertical="center"/>
    </xf>
    <xf numFmtId="167" fontId="1" fillId="0" borderId="40" applyAlignment="1" pivotButton="0" quotePrefix="0" xfId="3">
      <alignment horizontal="center" vertical="center"/>
    </xf>
    <xf numFmtId="167" fontId="1" fillId="0" borderId="0" applyAlignment="1" pivotButton="0" quotePrefix="0" xfId="3">
      <alignment horizontal="center" vertical="center"/>
    </xf>
    <xf numFmtId="165" fontId="0" fillId="0" borderId="44" pivotButton="0" quotePrefix="0" xfId="0"/>
    <xf numFmtId="165" fontId="0" fillId="0" borderId="45" pivotButton="0" quotePrefix="0" xfId="0"/>
    <xf numFmtId="165" fontId="0" fillId="0" borderId="30" pivotButton="0" quotePrefix="0" xfId="0"/>
    <xf numFmtId="0" fontId="0" fillId="0" borderId="46" pivotButton="0" quotePrefix="0" xfId="0"/>
    <xf numFmtId="165" fontId="0" fillId="0" borderId="5" pivotButton="0" quotePrefix="0" xfId="0"/>
    <xf numFmtId="165" fontId="0" fillId="0" borderId="23" applyAlignment="1" pivotButton="0" quotePrefix="0" xfId="0">
      <alignment horizontal="center" vertical="center"/>
    </xf>
    <xf numFmtId="167" fontId="1" fillId="0" borderId="39" applyAlignment="1" pivotButton="0" quotePrefix="0" xfId="3">
      <alignment horizontal="center" vertical="center"/>
    </xf>
    <xf numFmtId="165" fontId="0" fillId="0" borderId="28" pivotButton="0" quotePrefix="0" xfId="0"/>
    <xf numFmtId="165" fontId="0" fillId="0" borderId="49" pivotButton="0" quotePrefix="0" xfId="0"/>
    <xf numFmtId="0" fontId="0" fillId="0" borderId="28" pivotButton="0" quotePrefix="0" xfId="0"/>
    <xf numFmtId="0" fontId="0" fillId="0" borderId="45" pivotButton="0" quotePrefix="0" xfId="0"/>
    <xf numFmtId="166" fontId="0" fillId="0" borderId="0" pivotButton="0" quotePrefix="0" xfId="0"/>
    <xf numFmtId="165" fontId="0" fillId="5" borderId="41" pivotButton="0" quotePrefix="0" xfId="0"/>
    <xf numFmtId="165" fontId="0" fillId="5" borderId="23" applyAlignment="1" pivotButton="0" quotePrefix="0" xfId="0">
      <alignment horizontal="center" vertical="center"/>
    </xf>
    <xf numFmtId="167" fontId="1" fillId="5" borderId="39" applyAlignment="1" pivotButton="0" quotePrefix="0" xfId="3">
      <alignment horizontal="center" vertical="center"/>
    </xf>
    <xf numFmtId="165" fontId="0" fillId="5" borderId="45" pivotButton="0" quotePrefix="0" xfId="0"/>
    <xf numFmtId="165" fontId="0" fillId="5" borderId="30" pivotButton="0" quotePrefix="0" xfId="0"/>
    <xf numFmtId="165" fontId="0" fillId="4" borderId="0" pivotButton="0" quotePrefix="0" xfId="0"/>
    <xf numFmtId="164" fontId="0" fillId="0" borderId="0" pivotButton="0" quotePrefix="0" xfId="0"/>
    <xf numFmtId="165" fontId="0" fillId="0" borderId="25" pivotButton="0" quotePrefix="0" xfId="0"/>
    <xf numFmtId="165" fontId="4" fillId="5" borderId="26" pivotButton="0" quotePrefix="0" xfId="0"/>
    <xf numFmtId="165" fontId="4" fillId="5" borderId="1" pivotButton="0" quotePrefix="0" xfId="0"/>
    <xf numFmtId="165" fontId="0" fillId="0" borderId="11" pivotButton="0" quotePrefix="0" xfId="0"/>
    <xf numFmtId="165" fontId="0" fillId="0" borderId="17" pivotButton="0" quotePrefix="0" xfId="0"/>
    <xf numFmtId="165" fontId="0" fillId="0" borderId="9" pivotButton="0" quotePrefix="0" xfId="0"/>
    <xf numFmtId="165" fontId="4" fillId="6" borderId="23" pivotButton="0" quotePrefix="0" xfId="2"/>
    <xf numFmtId="165" fontId="2" fillId="6" borderId="23" pivotButton="0" quotePrefix="0" xfId="0"/>
    <xf numFmtId="165" fontId="0" fillId="6" borderId="8" pivotButton="0" quotePrefix="0" xfId="0"/>
    <xf numFmtId="165" fontId="0" fillId="6" borderId="23" pivotButton="0" quotePrefix="0" xfId="0"/>
    <xf numFmtId="167" fontId="1" fillId="6" borderId="39" applyAlignment="1" pivotButton="0" quotePrefix="0" xfId="3">
      <alignment horizontal="center"/>
    </xf>
    <xf numFmtId="165" fontId="0" fillId="0" borderId="0" pivotButton="0" quotePrefix="0" xfId="0"/>
    <xf numFmtId="165" fontId="2" fillId="8" borderId="13" pivotButton="0" quotePrefix="0" xfId="0"/>
    <xf numFmtId="165" fontId="2" fillId="8" borderId="14" pivotButton="0" quotePrefix="0" xfId="0"/>
    <xf numFmtId="167" fontId="2" fillId="8" borderId="13" applyAlignment="1" pivotButton="0" quotePrefix="0" xfId="3">
      <alignment horizontal="center"/>
    </xf>
    <xf numFmtId="167" fontId="1" fillId="8" borderId="0" applyAlignment="1" pivotButton="0" quotePrefix="0" xfId="3">
      <alignment horizontal="center"/>
    </xf>
    <xf numFmtId="164" fontId="2" fillId="8" borderId="52" pivotButton="0" quotePrefix="0" xfId="2"/>
    <xf numFmtId="165" fontId="2" fillId="8" borderId="53" pivotButton="0" quotePrefix="0" xfId="0"/>
    <xf numFmtId="165" fontId="2" fillId="5" borderId="0" pivotButton="0" quotePrefix="0" xfId="2"/>
    <xf numFmtId="165" fontId="2" fillId="5" borderId="0" pivotButton="0" quotePrefix="0" xfId="0"/>
    <xf numFmtId="165" fontId="2" fillId="8" borderId="12" pivotButton="0" quotePrefix="0" xfId="0"/>
    <xf numFmtId="165" fontId="2" fillId="8" borderId="52" pivotButton="0" quotePrefix="0" xfId="2"/>
    <xf numFmtId="166" fontId="1" fillId="0" borderId="0" pivotButton="0" quotePrefix="0" xfId="1"/>
    <xf numFmtId="165" fontId="1" fillId="0" borderId="0" pivotButton="0" quotePrefix="0" xfId="2"/>
    <xf numFmtId="165" fontId="0" fillId="0" borderId="0" applyAlignment="1" pivotButton="0" quotePrefix="0" xfId="2">
      <alignment horizontal="left" vertical="top" wrapText="1"/>
    </xf>
    <xf numFmtId="168" fontId="5" fillId="0" borderId="0" pivotButton="0" quotePrefix="0" xfId="0"/>
    <xf numFmtId="165" fontId="0" fillId="8" borderId="52" pivotButton="0" quotePrefix="0" xfId="0"/>
    <xf numFmtId="165" fontId="0" fillId="8" borderId="24" pivotButton="0" quotePrefix="0" xfId="0"/>
    <xf numFmtId="165" fontId="0" fillId="8" borderId="25" pivotButton="0" quotePrefix="0" xfId="0"/>
    <xf numFmtId="167" fontId="1" fillId="8" borderId="13" applyAlignment="1" pivotButton="0" quotePrefix="0" xfId="3">
      <alignment horizontal="center"/>
    </xf>
    <xf numFmtId="165" fontId="0" fillId="8" borderId="52" pivotButton="0" quotePrefix="0" xfId="2"/>
    <xf numFmtId="165" fontId="0" fillId="8" borderId="53" pivotButton="0" quotePrefix="0" xfId="0"/>
    <xf numFmtId="165" fontId="0" fillId="8" borderId="0" pivotButton="0" quotePrefix="0" xfId="0"/>
    <xf numFmtId="165" fontId="0" fillId="8" borderId="0" pivotButton="0" quotePrefix="0" xfId="2"/>
    <xf numFmtId="165" fontId="0" fillId="8" borderId="54" pivotButton="0" quotePrefix="0" xfId="0"/>
    <xf numFmtId="165" fontId="0" fillId="8" borderId="55" pivotButton="0" quotePrefix="0" xfId="0"/>
    <xf numFmtId="165" fontId="0" fillId="8" borderId="21" pivotButton="0" quotePrefix="0" xfId="0"/>
    <xf numFmtId="167" fontId="1" fillId="8" borderId="56" applyAlignment="1" pivotButton="0" quotePrefix="0" xfId="3">
      <alignment horizontal="center"/>
    </xf>
    <xf numFmtId="165" fontId="0" fillId="8" borderId="43" pivotButton="0" quotePrefix="0" xfId="0"/>
    <xf numFmtId="165" fontId="0" fillId="8" borderId="17" pivotButton="0" quotePrefix="0" xfId="0"/>
    <xf numFmtId="167" fontId="1" fillId="8" borderId="16" applyAlignment="1" pivotButton="0" quotePrefix="0" xfId="3">
      <alignment horizontal="center"/>
    </xf>
    <xf numFmtId="165" fontId="0" fillId="8" borderId="12" pivotButton="0" quotePrefix="0" xfId="0"/>
    <xf numFmtId="167" fontId="1" fillId="8" borderId="15" applyAlignment="1" pivotButton="0" quotePrefix="0" xfId="3">
      <alignment horizontal="center"/>
    </xf>
  </cellXfs>
  <cellStyles count="5">
    <cellStyle name="Normal" xfId="0" builtinId="0"/>
    <cellStyle name="Comma" xfId="1" builtinId="3"/>
    <cellStyle name="Currency" xfId="2" builtinId="4"/>
    <cellStyle name="Percent" xfId="3" builtinId="5"/>
    <cellStyle name="Hyperlink" xfId="4" builtinId="8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jonesa2</author>
  </authors>
  <commentList>
    <comment ref="P31" authorId="0" shapeId="0">
      <text>
        <t xml:space="preserve">jonesa2:
Special Note - These charges are only for the BO charges, not the portion that occurred priror to BO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9" tint="-0.249977111117893"/>
    <outlinePr summaryBelow="1" summaryRight="1"/>
    <pageSetUpPr fitToPage="1"/>
  </sheetPr>
  <dimension ref="A1:AS147"/>
  <sheetViews>
    <sheetView tabSelected="1" topLeftCell="A22" zoomScale="70" zoomScaleNormal="70" workbookViewId="0">
      <selection activeCell="N22" sqref="N1:AR1048576"/>
    </sheetView>
  </sheetViews>
  <sheetFormatPr baseColWidth="8" defaultRowHeight="14.4"/>
  <cols>
    <col width="47.88671875" bestFit="1" customWidth="1" style="20" min="1" max="1"/>
    <col width="14.109375" customWidth="1" style="20" min="2" max="2"/>
    <col width="18.5546875" bestFit="1" customWidth="1" style="20" min="3" max="3"/>
    <col width="13.5546875" customWidth="1" style="20" min="4" max="4"/>
    <col width="19.44140625" customWidth="1" style="20" min="5" max="5"/>
    <col width="20.44140625" bestFit="1" customWidth="1" style="20" min="6" max="6"/>
    <col width="17.33203125" customWidth="1" style="269" min="7" max="7"/>
    <col width="17.88671875" bestFit="1" customWidth="1" style="20" min="8" max="8"/>
    <col width="15.109375" customWidth="1" style="20" min="9" max="9"/>
    <col width="20.44140625" customWidth="1" style="270" min="10" max="10"/>
    <col width="21.33203125" customWidth="1" style="20" min="11" max="11"/>
    <col width="16.88671875" customWidth="1" style="20" min="12" max="12"/>
    <col width="14.88671875" customWidth="1" style="271" min="13" max="13"/>
    <col hidden="1" width="16.88671875" customWidth="1" style="20" min="14" max="14"/>
    <col hidden="1" width="51.44140625" customWidth="1" style="131" min="15" max="15"/>
    <col hidden="1" width="35.33203125" customWidth="1" style="131" min="16" max="16"/>
    <col hidden="1" width="33.88671875" customWidth="1" style="131" min="17" max="17"/>
    <col hidden="1" width="2.5546875" customWidth="1" style="20" min="18" max="18"/>
    <col hidden="1" width="16.88671875" customWidth="1" style="20" min="19" max="19"/>
    <col hidden="1" width="51.44140625" customWidth="1" style="20" min="20" max="20"/>
    <col hidden="1" width="35.33203125" customWidth="1" style="20" min="21" max="21"/>
    <col hidden="1" width="35" customWidth="1" style="20" min="22" max="22"/>
    <col hidden="1" width="16.88671875" customWidth="1" style="20" min="23" max="23"/>
    <col hidden="1" width="51.44140625" customWidth="1" style="20" min="24" max="24"/>
    <col hidden="1" width="35.33203125" customWidth="1" style="20" min="25" max="25"/>
    <col hidden="1" width="51.44140625" customWidth="1" style="20" min="26" max="26"/>
    <col hidden="1" width="33.88671875" customWidth="1" style="20" min="27" max="27"/>
    <col hidden="1" width="16.88671875" customWidth="1" style="20" min="28" max="30"/>
    <col hidden="1" width="51.44140625" customWidth="1" style="20" min="31" max="31"/>
    <col hidden="1" width="6.33203125" customWidth="1" style="20" min="32" max="32"/>
    <col hidden="1" width="13.5546875" customWidth="1" style="20" min="33" max="33"/>
    <col hidden="1" width="6" customWidth="1" style="20" min="34" max="35"/>
    <col hidden="1" width="16.88671875" customWidth="1" style="20" min="36" max="36"/>
    <col hidden="1" width="21.33203125" customWidth="1" style="20" min="37" max="38"/>
    <col hidden="1" width="8.88671875" customWidth="1" style="20" min="39" max="40"/>
    <col hidden="1" width="51.44140625" customWidth="1" style="20" min="41" max="41"/>
    <col hidden="1" width="9.109375" customWidth="1" style="20" min="42" max="42"/>
    <col hidden="1" width="13.5546875" customWidth="1" style="20" min="43" max="43"/>
    <col hidden="1" width="9.109375" customWidth="1" style="20" min="44" max="44"/>
    <col width="2" customWidth="1" style="20" min="45" max="45"/>
    <col width="9.109375" customWidth="1" style="20" min="46" max="46"/>
  </cols>
  <sheetData>
    <row r="1" ht="15" customHeight="1" s="20" thickBot="1">
      <c r="M1" s="272" t="inlineStr">
        <is>
          <t>Collapse</t>
        </is>
      </c>
    </row>
    <row r="2" ht="28.8" customHeight="1" s="20">
      <c r="A2" s="3" t="n"/>
      <c r="B2" s="4" t="n"/>
      <c r="C2" s="4" t="n"/>
      <c r="D2" s="4" t="n"/>
      <c r="E2" s="4" t="n"/>
      <c r="F2" s="4" t="n"/>
      <c r="G2" s="273" t="inlineStr">
        <is>
          <t>Claims 
Report*</t>
        </is>
      </c>
      <c r="H2" s="6" t="inlineStr">
        <is>
          <t>% of Year Complete</t>
        </is>
      </c>
      <c r="I2" s="7" t="n"/>
      <c r="J2" s="274" t="n"/>
      <c r="K2" s="7" t="n"/>
      <c r="M2" s="9" t="n">
        <v>41456</v>
      </c>
      <c r="O2" s="131" t="n"/>
      <c r="P2" s="131" t="n"/>
      <c r="Q2" s="131" t="n"/>
    </row>
    <row r="3" ht="18.6" customHeight="1" s="20" thickBot="1">
      <c r="A3" s="12" t="inlineStr">
        <is>
          <t>[Person_1] as of 3/28/2014</t>
        </is>
      </c>
      <c r="B3" s="13" t="n"/>
      <c r="G3" s="14" t="n">
        <v>41726</v>
      </c>
      <c r="H3" s="15">
        <f>$M$5/26</f>
        <v/>
      </c>
      <c r="I3" s="16" t="n"/>
      <c r="J3" s="275" t="n"/>
      <c r="K3" s="16" t="n"/>
      <c r="M3" s="18" t="n"/>
      <c r="O3" s="131" t="n"/>
      <c r="P3" s="131" t="n"/>
      <c r="Q3" s="131" t="n"/>
    </row>
    <row r="4" ht="15" customHeight="1" s="20" thickBot="1">
      <c r="A4" s="257" t="n"/>
      <c r="G4" s="269" t="n"/>
      <c r="H4" s="258" t="n"/>
      <c r="J4" s="270" t="n"/>
      <c r="M4" s="18">
        <f>G3-M2</f>
        <v/>
      </c>
      <c r="O4" s="131" t="inlineStr">
        <is>
          <t>Paste Reduction Table Here- If it matches</t>
        </is>
      </c>
      <c r="P4" s="131" t="n"/>
      <c r="T4" s="3" t="inlineStr">
        <is>
          <t>Rection Table</t>
        </is>
      </c>
      <c r="U4" s="4" t="n"/>
      <c r="V4" s="24" t="n"/>
      <c r="X4" s="3" t="inlineStr">
        <is>
          <t>Paste Claims PT Here</t>
        </is>
      </c>
      <c r="Y4" s="4" t="n"/>
      <c r="Z4" s="4" t="n"/>
      <c r="AA4" s="4" t="n"/>
      <c r="AB4" s="24" t="n"/>
    </row>
    <row r="5" ht="29.4" customHeight="1" s="20" thickBot="1">
      <c r="A5" s="25" t="inlineStr">
        <is>
          <t>Insurer</t>
        </is>
      </c>
      <c r="B5" s="26" t="inlineStr">
        <is>
          <t>Client Count 
(YTD)</t>
        </is>
      </c>
      <c r="C5" s="26" t="inlineStr">
        <is>
          <t>Sum of Paid 
Plus Incentive</t>
        </is>
      </c>
      <c r="D5" s="26" t="inlineStr">
        <is>
          <t>%  of Non-Medicaid</t>
        </is>
      </c>
      <c r="E5" s="27" t="inlineStr">
        <is>
          <t>Non-Medicaid Total</t>
        </is>
      </c>
      <c r="F5" s="26" t="inlineStr">
        <is>
          <t>Medicaid Total</t>
        </is>
      </c>
      <c r="G5" s="276" t="inlineStr">
        <is>
          <t>Budget</t>
        </is>
      </c>
      <c r="H5" s="29" t="inlineStr">
        <is>
          <t>% of Budget</t>
        </is>
      </c>
      <c r="I5" s="30" t="n"/>
      <c r="J5" s="277" t="inlineStr">
        <is>
          <t>Projected EOY Total GF Spending</t>
        </is>
      </c>
      <c r="K5" s="277" t="inlineStr">
        <is>
          <t>Amount Over (Under) GF Budget</t>
        </is>
      </c>
      <c r="M5" s="32">
        <f>M4/14</f>
        <v/>
      </c>
      <c r="O5" t="inlineStr">
        <is>
          <t>Row Labels</t>
        </is>
      </c>
      <c r="P5" t="inlineStr">
        <is>
          <t>Count of Sum of Paid Plus Incentive</t>
        </is>
      </c>
      <c r="Q5" t="inlineStr">
        <is>
          <t>Sum of Sum of Paid Plus Incentive</t>
        </is>
      </c>
      <c r="T5" s="257" t="inlineStr">
        <is>
          <t>Row Labels</t>
        </is>
      </c>
      <c r="U5" t="inlineStr">
        <is>
          <t>Count of Sum of Paid Plus Incentive</t>
        </is>
      </c>
      <c r="V5" s="278" t="inlineStr">
        <is>
          <t>Sum of Sum of Paid Plus Incentive</t>
        </is>
      </c>
      <c r="X5" t="inlineStr">
        <is>
          <t>Row Labels</t>
        </is>
      </c>
      <c r="Y5" t="inlineStr">
        <is>
          <t>Count of Sum of Paid Plus Incentive</t>
        </is>
      </c>
      <c r="Z5" t="inlineStr">
        <is>
          <t>Row Labels</t>
        </is>
      </c>
      <c r="AA5" t="inlineStr">
        <is>
          <t>Sum of Sum of Paid Plus Incentive</t>
        </is>
      </c>
      <c r="AB5" s="258" t="n"/>
      <c r="AE5" t="inlineStr">
        <is>
          <t>Row Labels</t>
        </is>
      </c>
      <c r="AO5" t="inlineStr">
        <is>
          <t>Row Labels</t>
        </is>
      </c>
    </row>
    <row r="6">
      <c r="A6" s="34" t="inlineStr">
        <is>
          <t xml:space="preserve">DHW - IDHW - ATR-III - Administrative             </t>
        </is>
      </c>
      <c r="B6" s="35">
        <f>P9</f>
        <v/>
      </c>
      <c r="C6" s="279">
        <f>Q9</f>
        <v/>
      </c>
      <c r="D6" s="37" t="n">
        <v>1</v>
      </c>
      <c r="E6" s="280">
        <f>C6*D6</f>
        <v/>
      </c>
      <c r="F6" s="279">
        <f>C6-E6</f>
        <v/>
      </c>
      <c r="G6" s="281" t="n"/>
      <c r="H6" s="40" t="n"/>
      <c r="I6" s="41" t="n"/>
      <c r="J6" s="282" t="n"/>
      <c r="K6" s="43" t="n"/>
      <c r="O6" t="inlineStr">
        <is>
          <t xml:space="preserve">DHW - IDHW - Adolescent - Medicaid                </t>
        </is>
      </c>
      <c r="P6" t="n">
        <v>1</v>
      </c>
      <c r="Q6" s="283" t="n">
        <v>14578.98000000002</v>
      </c>
      <c r="T6" s="257" t="inlineStr">
        <is>
          <t xml:space="preserve">DHW - IDHW - Adolescent - Medicaid                </t>
        </is>
      </c>
      <c r="U6">
        <f>Y6</f>
        <v/>
      </c>
      <c r="V6" s="278">
        <f>AA6</f>
        <v/>
      </c>
      <c r="X6" t="inlineStr">
        <is>
          <t xml:space="preserve">DHW - IDHW - Adolescent - Medicaid                </t>
        </is>
      </c>
      <c r="Y6" t="n">
        <v>1</v>
      </c>
      <c r="Z6" t="inlineStr">
        <is>
          <t xml:space="preserve">DHW - IDHW - Adolescent - Medicaid                </t>
        </is>
      </c>
      <c r="AA6" t="n">
        <v>14578.98000000002</v>
      </c>
      <c r="AB6" s="258" t="n"/>
      <c r="AE6" t="inlineStr">
        <is>
          <t>DHW - IDHW - Adolescent - Medicaid</t>
        </is>
      </c>
      <c r="AF6" t="n">
        <v>1</v>
      </c>
      <c r="AG6" t="n">
        <v>14578.98000000002</v>
      </c>
      <c r="AH6" s="283">
        <f>AF6-Y6</f>
        <v/>
      </c>
      <c r="AI6" s="283">
        <f>AG6-AA6</f>
        <v/>
      </c>
      <c r="AO6" t="inlineStr">
        <is>
          <t>DHW - IDHW - Adolescent - Medicaid</t>
        </is>
      </c>
      <c r="AP6" t="n">
        <v>1</v>
      </c>
      <c r="AQ6" t="n">
        <v>14578.98000000002</v>
      </c>
    </row>
    <row r="7">
      <c r="A7" s="45" t="inlineStr">
        <is>
          <t xml:space="preserve">DHW - IDHW - ATR-III Adolescent Benefit           </t>
        </is>
      </c>
      <c r="B7" s="46">
        <f>P10</f>
        <v/>
      </c>
      <c r="C7" s="284">
        <f>Q10</f>
        <v/>
      </c>
      <c r="D7" s="80" t="n">
        <v>1</v>
      </c>
      <c r="E7" s="285">
        <f>C7*D7</f>
        <v/>
      </c>
      <c r="F7" s="284">
        <f>C7-E7</f>
        <v/>
      </c>
      <c r="G7" s="281" t="n"/>
      <c r="H7" s="40" t="n"/>
      <c r="I7" s="41" t="n"/>
      <c r="J7" s="282" t="n"/>
      <c r="K7" s="43" t="n"/>
      <c r="O7" t="inlineStr">
        <is>
          <t xml:space="preserve">DHW - IDHW - Adult                                </t>
        </is>
      </c>
      <c r="P7" t="n">
        <v>56</v>
      </c>
      <c r="Q7" s="283" t="n">
        <v>75177.19000000002</v>
      </c>
      <c r="T7" s="257" t="inlineStr">
        <is>
          <t xml:space="preserve">DHW - IDHW - Adult                                </t>
        </is>
      </c>
      <c r="U7">
        <f>Y7</f>
        <v/>
      </c>
      <c r="V7" s="278">
        <f>AA7</f>
        <v/>
      </c>
      <c r="X7" t="inlineStr">
        <is>
          <t xml:space="preserve">DHW - IDHW - Adult                                </t>
        </is>
      </c>
      <c r="Y7" t="n">
        <v>56</v>
      </c>
      <c r="Z7" t="inlineStr">
        <is>
          <t xml:space="preserve">DHW - IDHW - Adult                                </t>
        </is>
      </c>
      <c r="AA7" t="n">
        <v>75177.19000000002</v>
      </c>
      <c r="AB7" s="258" t="n"/>
      <c r="AE7" t="inlineStr">
        <is>
          <t>DHW - IDHW - Adult</t>
        </is>
      </c>
      <c r="AF7" t="n">
        <v>56</v>
      </c>
      <c r="AG7" t="n">
        <v>75177.19000000002</v>
      </c>
      <c r="AH7" s="283">
        <f>AF7-Y7</f>
        <v/>
      </c>
      <c r="AI7" s="283">
        <f>AG7-AA7</f>
        <v/>
      </c>
      <c r="AO7" t="inlineStr">
        <is>
          <t>DHW - IDHW - Adult</t>
        </is>
      </c>
      <c r="AP7" t="n">
        <v>56</v>
      </c>
      <c r="AQ7" t="n">
        <v>75177.19000000002</v>
      </c>
    </row>
    <row r="8">
      <c r="A8" s="45" t="inlineStr">
        <is>
          <t>DHW - IDHW - ATR-III Adolescent Benefit - Medicaid</t>
        </is>
      </c>
      <c r="B8" s="46">
        <f>P11</f>
        <v/>
      </c>
      <c r="C8" s="284">
        <f>Q11</f>
        <v/>
      </c>
      <c r="D8" s="80" t="n">
        <v>0.3</v>
      </c>
      <c r="E8" s="285">
        <f>C8*D8</f>
        <v/>
      </c>
      <c r="F8" s="284">
        <f>C8-E8</f>
        <v/>
      </c>
      <c r="G8" s="281" t="n"/>
      <c r="H8" s="40" t="n"/>
      <c r="I8" s="41" t="n"/>
      <c r="J8" s="282" t="n"/>
      <c r="K8" s="43" t="n"/>
      <c r="O8" t="inlineStr">
        <is>
          <t xml:space="preserve">DHW - IDHW - Adult - Medicaid                     </t>
        </is>
      </c>
      <c r="P8" t="n">
        <v>1</v>
      </c>
      <c r="Q8" s="283" t="n">
        <v>2781.259999999998</v>
      </c>
      <c r="T8" s="257" t="inlineStr">
        <is>
          <t xml:space="preserve">DHW - IDHW - Adult - Medicaid                     </t>
        </is>
      </c>
      <c r="U8">
        <f>Y8</f>
        <v/>
      </c>
      <c r="V8" s="278">
        <f>AA8</f>
        <v/>
      </c>
      <c r="X8" t="inlineStr">
        <is>
          <t xml:space="preserve">DHW - IDHW - Adult - Medicaid                     </t>
        </is>
      </c>
      <c r="Y8" t="n">
        <v>1</v>
      </c>
      <c r="Z8" t="inlineStr">
        <is>
          <t xml:space="preserve">DHW - IDHW - Adult - Medicaid                     </t>
        </is>
      </c>
      <c r="AA8" t="n">
        <v>2781.259999999998</v>
      </c>
      <c r="AB8" s="258" t="n"/>
      <c r="AE8" t="inlineStr">
        <is>
          <t>DHW - IDHW - Adult - Medicaid</t>
        </is>
      </c>
      <c r="AF8" t="n">
        <v>1</v>
      </c>
      <c r="AG8" t="n">
        <v>2781.259999999998</v>
      </c>
      <c r="AH8" s="283">
        <f>AF8-Y8</f>
        <v/>
      </c>
      <c r="AI8" s="283">
        <f>AG8-AA8</f>
        <v/>
      </c>
      <c r="AO8" t="inlineStr">
        <is>
          <t>DHW - IDHW - Adult - Medicaid</t>
        </is>
      </c>
      <c r="AP8" t="n">
        <v>1</v>
      </c>
      <c r="AQ8" t="n">
        <v>2781.259999999998</v>
      </c>
    </row>
    <row r="9">
      <c r="A9" s="45" t="inlineStr">
        <is>
          <t xml:space="preserve">DHW - IDHW - ATR-III Military Benefit             </t>
        </is>
      </c>
      <c r="B9" s="46">
        <f>P12</f>
        <v/>
      </c>
      <c r="C9" s="284">
        <f>Q12</f>
        <v/>
      </c>
      <c r="D9" s="80" t="n">
        <v>1</v>
      </c>
      <c r="E9" s="285">
        <f>C9*D9</f>
        <v/>
      </c>
      <c r="F9" s="284">
        <f>C9-E9</f>
        <v/>
      </c>
      <c r="G9" s="281" t="n"/>
      <c r="H9" s="40" t="n"/>
      <c r="I9" s="41" t="n"/>
      <c r="J9" s="282" t="n"/>
      <c r="K9" s="43" t="n"/>
      <c r="O9" t="inlineStr">
        <is>
          <t xml:space="preserve">DHW - IDHW - ATR-III - Administrative             </t>
        </is>
      </c>
      <c r="P9" t="n">
        <v>99</v>
      </c>
      <c r="Q9" s="283" t="n">
        <v>4101.939999999995</v>
      </c>
      <c r="T9" s="257" t="inlineStr">
        <is>
          <t xml:space="preserve">DHW - IDHW - ATR-III - Administrative             </t>
        </is>
      </c>
      <c r="U9">
        <f>Y9</f>
        <v/>
      </c>
      <c r="V9" s="278">
        <f>AA9</f>
        <v/>
      </c>
      <c r="X9" t="inlineStr">
        <is>
          <t xml:space="preserve">DHW - IDHW - ATR-III - Administrative             </t>
        </is>
      </c>
      <c r="Y9" t="n">
        <v>99</v>
      </c>
      <c r="Z9" t="inlineStr">
        <is>
          <t xml:space="preserve">DHW - IDHW - ATR-III - Administrative             </t>
        </is>
      </c>
      <c r="AA9" t="n">
        <v>4101.939999999995</v>
      </c>
      <c r="AB9" s="258" t="n"/>
      <c r="AE9" t="inlineStr">
        <is>
          <t>DHW - IDHW - ATR-III - Administrative</t>
        </is>
      </c>
      <c r="AF9" t="n">
        <v>99</v>
      </c>
      <c r="AG9" t="n">
        <v>4101.939999999995</v>
      </c>
      <c r="AH9" s="283">
        <f>AF9-Y9</f>
        <v/>
      </c>
      <c r="AI9" s="283">
        <f>AG9-AA9</f>
        <v/>
      </c>
      <c r="AO9" t="inlineStr">
        <is>
          <t>DHW - IDHW - ATR-III - Administrative</t>
        </is>
      </c>
      <c r="AP9" t="n">
        <v>99</v>
      </c>
      <c r="AQ9" t="n">
        <v>4101.939999999995</v>
      </c>
    </row>
    <row r="10">
      <c r="A10" s="45" t="inlineStr">
        <is>
          <t xml:space="preserve">DHW - IDHW - ATR-III Military Benefit - Medicaid  </t>
        </is>
      </c>
      <c r="B10" s="46">
        <f>P13</f>
        <v/>
      </c>
      <c r="C10" s="284">
        <f>Q13</f>
        <v/>
      </c>
      <c r="D10" s="80" t="n">
        <v>0.3</v>
      </c>
      <c r="E10" s="285">
        <f>C10*D10</f>
        <v/>
      </c>
      <c r="F10" s="284">
        <f>C10-E10</f>
        <v/>
      </c>
      <c r="G10" s="281" t="n"/>
      <c r="H10" s="50" t="n"/>
      <c r="I10" s="51" t="n"/>
      <c r="J10" s="286" t="n"/>
      <c r="K10" s="53" t="n"/>
      <c r="L10" s="54" t="n"/>
      <c r="O10" s="45" t="inlineStr">
        <is>
          <t xml:space="preserve">DHW - IDHW - ATR-III Adolescent Benefit           </t>
        </is>
      </c>
      <c r="P10" t="n">
        <v>113</v>
      </c>
      <c r="Q10" s="283" t="n">
        <v>88558.09999999998</v>
      </c>
      <c r="T10" s="257" t="inlineStr">
        <is>
          <t xml:space="preserve">DHW - IDHW - ATR-III Adolescent Benefit           </t>
        </is>
      </c>
      <c r="U10">
        <f>Y10</f>
        <v/>
      </c>
      <c r="V10" s="278">
        <f>AA10</f>
        <v/>
      </c>
      <c r="X10" t="inlineStr">
        <is>
          <t xml:space="preserve">DHW - IDHW - ATR-III Adolescent Benefit           </t>
        </is>
      </c>
      <c r="Y10" t="n">
        <v>113</v>
      </c>
      <c r="Z10" t="inlineStr">
        <is>
          <t xml:space="preserve">DHW - IDHW - ATR-III Adolescent Benefit           </t>
        </is>
      </c>
      <c r="AA10" t="n">
        <v>88558.09999999998</v>
      </c>
      <c r="AB10" s="258" t="n"/>
      <c r="AE10" t="inlineStr">
        <is>
          <t>DHW - IDHW - ATR-III Adolescent Benefit</t>
        </is>
      </c>
      <c r="AF10" t="n">
        <v>113</v>
      </c>
      <c r="AG10" t="n">
        <v>88558.09999999998</v>
      </c>
      <c r="AH10" s="283">
        <f>AF10-Y10</f>
        <v/>
      </c>
      <c r="AI10" s="283">
        <f>AG10-AA10</f>
        <v/>
      </c>
      <c r="AO10" t="inlineStr">
        <is>
          <t>DHW - IDHW - ATR-III Adolescent Benefit</t>
        </is>
      </c>
      <c r="AP10" t="n">
        <v>113</v>
      </c>
      <c r="AQ10" t="n">
        <v>88558.09999999998</v>
      </c>
    </row>
    <row r="11">
      <c r="A11" s="45" t="inlineStr">
        <is>
          <t xml:space="preserve">DHW - IDHW - ATR-III Misdemeanor                  </t>
        </is>
      </c>
      <c r="B11" s="46">
        <f>P14</f>
        <v/>
      </c>
      <c r="C11" s="284">
        <f>Q14</f>
        <v/>
      </c>
      <c r="D11" s="80" t="n">
        <v>1</v>
      </c>
      <c r="E11" s="284">
        <f>C11*D11</f>
        <v/>
      </c>
      <c r="F11" s="284">
        <f>C11-E11</f>
        <v/>
      </c>
      <c r="G11" s="281" t="n"/>
      <c r="H11" s="50" t="n"/>
      <c r="I11" s="51" t="n"/>
      <c r="J11" s="286" t="n"/>
      <c r="K11" s="53" t="n"/>
      <c r="O11" t="inlineStr">
        <is>
          <t>DHW - IDHW - ATR-III Adolescent Benefit - Medicaid</t>
        </is>
      </c>
      <c r="P11" t="n">
        <v>28</v>
      </c>
      <c r="Q11" s="283" t="n">
        <v>6021.910000000001</v>
      </c>
      <c r="T11" s="257" t="inlineStr">
        <is>
          <t>DHW - IDHW - ATR-III Adolescent Benefit - Medicaid</t>
        </is>
      </c>
      <c r="U11">
        <f>Y11</f>
        <v/>
      </c>
      <c r="V11" s="278">
        <f>AA11</f>
        <v/>
      </c>
      <c r="X11" t="inlineStr">
        <is>
          <t>DHW - IDHW - ATR-III Adolescent Benefit - Medicaid</t>
        </is>
      </c>
      <c r="Y11" t="n">
        <v>28</v>
      </c>
      <c r="Z11" t="inlineStr">
        <is>
          <t>DHW - IDHW - ATR-III Adolescent Benefit - Medicaid</t>
        </is>
      </c>
      <c r="AA11" t="n">
        <v>6021.910000000001</v>
      </c>
      <c r="AB11" s="258" t="n"/>
      <c r="AE11" t="inlineStr">
        <is>
          <t>DHW - IDHW - ATR-III Adolescent Benefit - Medicaid</t>
        </is>
      </c>
      <c r="AF11" t="n">
        <v>28</v>
      </c>
      <c r="AG11" t="n">
        <v>6021.910000000001</v>
      </c>
      <c r="AH11" s="283">
        <f>AF11-Y11</f>
        <v/>
      </c>
      <c r="AI11" s="283">
        <f>AG11-AA11</f>
        <v/>
      </c>
      <c r="AO11" t="inlineStr">
        <is>
          <t>DHW - IDHW - ATR-III Adolescent Benefit - Medicaid</t>
        </is>
      </c>
      <c r="AP11" t="n">
        <v>28</v>
      </c>
      <c r="AQ11" t="n">
        <v>6021.910000000001</v>
      </c>
    </row>
    <row r="12">
      <c r="A12" s="45" t="inlineStr">
        <is>
          <t xml:space="preserve">DHW - IDHW - ATR-III Misdemeanor - Medicaid       </t>
        </is>
      </c>
      <c r="B12" s="46">
        <f>P15</f>
        <v/>
      </c>
      <c r="C12" s="284">
        <f>Q15</f>
        <v/>
      </c>
      <c r="D12" s="80" t="n">
        <v>0.3</v>
      </c>
      <c r="E12" s="285">
        <f>C12*D12</f>
        <v/>
      </c>
      <c r="F12" s="284">
        <f>C12-E12</f>
        <v/>
      </c>
      <c r="G12" s="281" t="n"/>
      <c r="H12" s="50" t="n"/>
      <c r="I12" s="51" t="n"/>
      <c r="J12" s="286" t="n"/>
      <c r="K12" s="53" t="n"/>
      <c r="O12" t="inlineStr">
        <is>
          <t xml:space="preserve">DHW - IDHW - ATR-III Military Benefit             </t>
        </is>
      </c>
      <c r="P12" t="n">
        <v>328</v>
      </c>
      <c r="Q12" s="283" t="n">
        <v>306980.7199999999</v>
      </c>
      <c r="T12" s="257" t="inlineStr">
        <is>
          <t xml:space="preserve">DHW - IDHW - ATR-III Military Benefit             </t>
        </is>
      </c>
      <c r="U12">
        <f>Y12</f>
        <v/>
      </c>
      <c r="V12" s="278">
        <f>AA12</f>
        <v/>
      </c>
      <c r="X12" t="inlineStr">
        <is>
          <t xml:space="preserve">DHW - IDHW - ATR-III Military Benefit             </t>
        </is>
      </c>
      <c r="Y12" t="n">
        <v>328</v>
      </c>
      <c r="Z12" t="inlineStr">
        <is>
          <t xml:space="preserve">DHW - IDHW - ATR-III Military Benefit             </t>
        </is>
      </c>
      <c r="AA12" t="n">
        <v>306980.7199999999</v>
      </c>
      <c r="AB12" s="258" t="n"/>
      <c r="AE12" t="inlineStr">
        <is>
          <t>DHW - IDHW - ATR-III Military Benefit</t>
        </is>
      </c>
      <c r="AF12" t="n">
        <v>328</v>
      </c>
      <c r="AG12" t="n">
        <v>306980.7199999999</v>
      </c>
      <c r="AH12" s="283">
        <f>AF12-Y12</f>
        <v/>
      </c>
      <c r="AI12" s="283">
        <f>AG12-AA12</f>
        <v/>
      </c>
      <c r="AO12" t="inlineStr">
        <is>
          <t>DHW - IDHW - ATR-III Military Benefit</t>
        </is>
      </c>
      <c r="AP12" t="n">
        <v>328</v>
      </c>
      <c r="AQ12" t="n">
        <v>306980.7199999999</v>
      </c>
    </row>
    <row r="13" ht="15" customHeight="1" s="20" thickBot="1">
      <c r="A13" s="55" t="inlineStr">
        <is>
          <t>ATR Total</t>
        </is>
      </c>
      <c r="B13" s="56">
        <f>SUM(B6:B12)</f>
        <v/>
      </c>
      <c r="C13" s="287">
        <f>SUM(C6:C12)</f>
        <v/>
      </c>
      <c r="D13" s="58" t="n"/>
      <c r="E13" s="287">
        <f>SUM(E6:E12)</f>
        <v/>
      </c>
      <c r="F13" s="288">
        <f>SUM(F6:F12)</f>
        <v/>
      </c>
      <c r="G13" s="289" t="n">
        <v>2724921</v>
      </c>
      <c r="H13" s="290">
        <f>E13/G13</f>
        <v/>
      </c>
      <c r="I13" s="291" t="n"/>
      <c r="J13" s="292">
        <f>(H13/H$3)*G$13</f>
        <v/>
      </c>
      <c r="K13" s="293">
        <f>J13-G13</f>
        <v/>
      </c>
      <c r="O13" t="inlineStr">
        <is>
          <t xml:space="preserve">DHW - IDHW - ATR-III Military Benefit - Medicaid  </t>
        </is>
      </c>
      <c r="P13" t="n">
        <v>27</v>
      </c>
      <c r="Q13" s="283" t="n">
        <v>27229.47</v>
      </c>
      <c r="T13" s="257" t="inlineStr">
        <is>
          <t xml:space="preserve">DHW - IDHW - ATR-III Military Benefit - Medicaid  </t>
        </is>
      </c>
      <c r="U13">
        <f>Y13</f>
        <v/>
      </c>
      <c r="V13" s="278">
        <f>AA13</f>
        <v/>
      </c>
      <c r="X13" t="inlineStr">
        <is>
          <t xml:space="preserve">DHW - IDHW - ATR-III Military Benefit - Medicaid  </t>
        </is>
      </c>
      <c r="Y13" t="n">
        <v>27</v>
      </c>
      <c r="Z13" t="inlineStr">
        <is>
          <t xml:space="preserve">DHW - IDHW - ATR-III Military Benefit - Medicaid  </t>
        </is>
      </c>
      <c r="AA13" t="n">
        <v>27229.47</v>
      </c>
      <c r="AB13" s="258" t="n"/>
      <c r="AE13" t="inlineStr">
        <is>
          <t>DHW - IDHW - ATR-III Military Benefit - Medicaid</t>
        </is>
      </c>
      <c r="AF13" t="n">
        <v>27</v>
      </c>
      <c r="AG13" t="n">
        <v>27229.47</v>
      </c>
      <c r="AH13" s="283">
        <f>AF13-Y13</f>
        <v/>
      </c>
      <c r="AI13" s="283">
        <f>AG13-AA13</f>
        <v/>
      </c>
      <c r="AO13" t="inlineStr">
        <is>
          <t>DHW - IDHW - ATR-III Military Benefit - Medicaid</t>
        </is>
      </c>
      <c r="AP13" t="n">
        <v>27</v>
      </c>
      <c r="AQ13" t="n">
        <v>27229.47</v>
      </c>
    </row>
    <row r="14" ht="15" customHeight="1" s="20" thickBot="1">
      <c r="A14" s="65" t="n"/>
      <c r="B14" s="66" t="n"/>
      <c r="C14" s="294" t="n"/>
      <c r="D14" s="68" t="n"/>
      <c r="E14" s="294" t="n"/>
      <c r="F14" s="294" t="n"/>
      <c r="G14" s="295" t="n"/>
      <c r="H14" s="70" t="n"/>
      <c r="I14" s="71" t="n"/>
      <c r="J14" s="296" t="n"/>
      <c r="K14" s="256" t="n"/>
      <c r="O14" t="inlineStr">
        <is>
          <t xml:space="preserve">DHW - IDHW - ATR-III Misdemeanor                  </t>
        </is>
      </c>
      <c r="P14" t="n">
        <v>1667</v>
      </c>
      <c r="Q14" s="283" t="n">
        <v>1472997.710000003</v>
      </c>
      <c r="T14" s="257" t="inlineStr">
        <is>
          <t xml:space="preserve">DHW - IDHW - ATR-III Misdemeanor                  </t>
        </is>
      </c>
      <c r="U14">
        <f>Y14</f>
        <v/>
      </c>
      <c r="V14" s="278">
        <f>AA14</f>
        <v/>
      </c>
      <c r="X14" t="inlineStr">
        <is>
          <t xml:space="preserve">DHW - IDHW - ATR-III Misdemeanor                  </t>
        </is>
      </c>
      <c r="Y14" t="n">
        <v>1667</v>
      </c>
      <c r="Z14" t="inlineStr">
        <is>
          <t xml:space="preserve">DHW - IDHW - ATR-III Misdemeanor                  </t>
        </is>
      </c>
      <c r="AA14" t="n">
        <v>1472997.710000003</v>
      </c>
      <c r="AB14" s="258" t="n"/>
      <c r="AE14" t="inlineStr">
        <is>
          <t>DHW - IDHW - ATR-III Misdemeanor</t>
        </is>
      </c>
      <c r="AF14" t="n">
        <v>1667</v>
      </c>
      <c r="AG14" t="n">
        <v>1472997.710000003</v>
      </c>
      <c r="AH14" s="283">
        <f>AF14-Y14</f>
        <v/>
      </c>
      <c r="AI14" s="283">
        <f>AG14-AA14</f>
        <v/>
      </c>
      <c r="AO14" t="inlineStr">
        <is>
          <t>DHW - IDHW - ATR-III Misdemeanor</t>
        </is>
      </c>
      <c r="AP14" t="n">
        <v>1667</v>
      </c>
      <c r="AQ14" t="n">
        <v>1472997.710000003</v>
      </c>
    </row>
    <row r="15">
      <c r="A15" s="72" t="inlineStr">
        <is>
          <t>[Person_2]</t>
        </is>
      </c>
      <c r="B15" s="73">
        <f>P7</f>
        <v/>
      </c>
      <c r="C15" s="297">
        <f>Q7</f>
        <v/>
      </c>
      <c r="D15" s="75" t="n">
        <v>1</v>
      </c>
      <c r="E15" s="297">
        <f>C15*D15</f>
        <v/>
      </c>
      <c r="F15" s="297" t="n">
        <v>0</v>
      </c>
      <c r="G15" s="298" t="n"/>
      <c r="H15" s="299" t="n"/>
      <c r="I15" s="300" t="n"/>
      <c r="J15" s="257" t="n"/>
      <c r="K15" s="258" t="n"/>
      <c r="O15" t="inlineStr">
        <is>
          <t xml:space="preserve">DHW - IDHW - ATR-III Misdemeanor - Medicaid       </t>
        </is>
      </c>
      <c r="P15" t="n">
        <v>107</v>
      </c>
      <c r="Q15" s="283" t="n">
        <v>63029.94999999998</v>
      </c>
      <c r="T15" s="257" t="inlineStr">
        <is>
          <t xml:space="preserve">DHW - IDHW - ATR-III Misdemeanor - Medicaid       </t>
        </is>
      </c>
      <c r="U15">
        <f>Y15</f>
        <v/>
      </c>
      <c r="V15" s="278">
        <f>AA15</f>
        <v/>
      </c>
      <c r="X15" t="inlineStr">
        <is>
          <t xml:space="preserve">DHW - IDHW - ATR-III Misdemeanor - Medicaid       </t>
        </is>
      </c>
      <c r="Y15" t="n">
        <v>107</v>
      </c>
      <c r="Z15" t="inlineStr">
        <is>
          <t xml:space="preserve">DHW - IDHW - ATR-III Misdemeanor - Medicaid       </t>
        </is>
      </c>
      <c r="AA15" t="n">
        <v>63029.94999999998</v>
      </c>
      <c r="AB15" s="258" t="n"/>
      <c r="AE15" t="inlineStr">
        <is>
          <t>DHW - IDHW - ATR-III Misdemeanor - Medicaid</t>
        </is>
      </c>
      <c r="AF15" t="n">
        <v>107</v>
      </c>
      <c r="AG15" t="n">
        <v>63029.94999999998</v>
      </c>
      <c r="AH15" s="283">
        <f>AF15-Y15</f>
        <v/>
      </c>
      <c r="AI15" s="283">
        <f>AG15-AA15</f>
        <v/>
      </c>
      <c r="AO15" t="inlineStr">
        <is>
          <t>DHW - IDHW - ATR-III Misdemeanor - Medicaid</t>
        </is>
      </c>
      <c r="AP15" t="n">
        <v>107</v>
      </c>
      <c r="AQ15" t="n">
        <v>63029.94999999998</v>
      </c>
    </row>
    <row r="16">
      <c r="A16" s="79" t="inlineStr">
        <is>
          <t xml:space="preserve">Adult-Medicaid                    </t>
        </is>
      </c>
      <c r="B16" s="46">
        <f>P8</f>
        <v/>
      </c>
      <c r="C16" s="284">
        <f>Q8</f>
        <v/>
      </c>
      <c r="D16" s="80" t="n">
        <v>0.3</v>
      </c>
      <c r="E16" s="284">
        <f>C16*D16</f>
        <v/>
      </c>
      <c r="F16" s="284">
        <f>C16-E16</f>
        <v/>
      </c>
      <c r="G16" s="298" t="n"/>
      <c r="H16" s="299" t="n"/>
      <c r="I16" s="300" t="n"/>
      <c r="J16" s="259" t="n"/>
      <c r="K16" s="260" t="n"/>
      <c r="O16" s="257" t="inlineStr">
        <is>
          <t xml:space="preserve">DHW - IDHW - Child Protection Drug Court          </t>
        </is>
      </c>
      <c r="P16" t="n">
        <v>41</v>
      </c>
      <c r="Q16" s="283" t="n">
        <v>55641.69</v>
      </c>
      <c r="T16" s="257" t="inlineStr">
        <is>
          <t xml:space="preserve">DHW - IDHW - Child Protection Drug Court          </t>
        </is>
      </c>
      <c r="U16" t="n">
        <v>41</v>
      </c>
      <c r="V16" t="n">
        <v>55641.69</v>
      </c>
      <c r="AB16" s="258" t="n"/>
      <c r="AH16" s="283" t="n"/>
      <c r="AI16" s="283" t="n"/>
    </row>
    <row r="17" ht="15" customHeight="1" s="20" thickBot="1">
      <c r="A17" s="81" t="inlineStr">
        <is>
          <t>Adult Total</t>
        </is>
      </c>
      <c r="B17" s="82">
        <f>SUM(B15:B16)</f>
        <v/>
      </c>
      <c r="C17" s="301">
        <f>SUM(C15:C16)</f>
        <v/>
      </c>
      <c r="D17" s="84" t="n"/>
      <c r="E17" s="301">
        <f>SUM(E15:E16)</f>
        <v/>
      </c>
      <c r="F17" s="301">
        <f>F16</f>
        <v/>
      </c>
      <c r="G17" s="302" t="n">
        <v>100000</v>
      </c>
      <c r="H17" s="303">
        <f>E17/G17</f>
        <v/>
      </c>
      <c r="I17" s="304" t="n"/>
      <c r="J17" s="305">
        <f>(H17/H$3)*G$17</f>
        <v/>
      </c>
      <c r="K17" s="306">
        <f>J17-G17</f>
        <v/>
      </c>
      <c r="O17" t="inlineStr">
        <is>
          <t xml:space="preserve">DHW - IDHW - CP/SUD                               </t>
        </is>
      </c>
      <c r="P17" t="n">
        <v>512</v>
      </c>
      <c r="Q17" s="283" t="n">
        <v>662215.7799999998</v>
      </c>
      <c r="T17" s="257" t="inlineStr">
        <is>
          <t xml:space="preserve">DHW - IDHW - CP/SUD                               </t>
        </is>
      </c>
      <c r="U17">
        <f>Y17</f>
        <v/>
      </c>
      <c r="V17" s="278">
        <f>AA17</f>
        <v/>
      </c>
      <c r="X17" t="inlineStr">
        <is>
          <t xml:space="preserve">DHW - IDHW - CP/SUD                               </t>
        </is>
      </c>
      <c r="Y17" t="n">
        <v>512</v>
      </c>
      <c r="Z17" t="inlineStr">
        <is>
          <t xml:space="preserve">DHW - IDHW - CP/SUD                               </t>
        </is>
      </c>
      <c r="AA17" t="n">
        <v>662215.7799999998</v>
      </c>
      <c r="AB17" s="258" t="n"/>
      <c r="AE17" t="inlineStr">
        <is>
          <t>DHW - IDHW - CP/SUD</t>
        </is>
      </c>
      <c r="AF17" t="n">
        <v>512</v>
      </c>
      <c r="AG17" t="n">
        <v>662215.7799999998</v>
      </c>
      <c r="AH17" s="283">
        <f>AF17-Y17</f>
        <v/>
      </c>
      <c r="AI17" s="283">
        <f>AG17-AA17</f>
        <v/>
      </c>
      <c r="AO17" t="inlineStr">
        <is>
          <t>DHW - IDHW - CP/SUD</t>
        </is>
      </c>
      <c r="AP17" t="n">
        <v>512</v>
      </c>
      <c r="AQ17" t="n">
        <v>662215.7799999998</v>
      </c>
    </row>
    <row r="18" ht="15" customHeight="1" s="20" thickBot="1">
      <c r="A18" s="65" t="n"/>
      <c r="B18" s="90" t="n"/>
      <c r="C18" s="295" t="n"/>
      <c r="D18" s="91" t="n"/>
      <c r="E18" s="295" t="n"/>
      <c r="F18" s="295" t="n"/>
      <c r="G18" s="295" t="n"/>
      <c r="H18" s="70" t="n"/>
      <c r="I18" s="71" t="n"/>
      <c r="J18" s="296" t="n"/>
      <c r="K18" s="256" t="n"/>
      <c r="O18" t="inlineStr">
        <is>
          <t xml:space="preserve">DHW - IDHW - CP/SUD - Medicaid                    </t>
        </is>
      </c>
      <c r="P18" t="n">
        <v>80</v>
      </c>
      <c r="Q18" s="283" t="n">
        <v>43829.51000000001</v>
      </c>
      <c r="T18" s="257" t="inlineStr">
        <is>
          <t xml:space="preserve">DHW - IDHW - CP/SUD - Medicaid                    </t>
        </is>
      </c>
      <c r="U18">
        <f>Y18</f>
        <v/>
      </c>
      <c r="V18" s="278">
        <f>AA18</f>
        <v/>
      </c>
      <c r="X18" t="inlineStr">
        <is>
          <t xml:space="preserve">DHW - IDHW - CP/SUD - Medicaid                    </t>
        </is>
      </c>
      <c r="Y18" t="n">
        <v>80</v>
      </c>
      <c r="Z18" t="inlineStr">
        <is>
          <t xml:space="preserve">DHW - IDHW - CP/SUD - Medicaid                    </t>
        </is>
      </c>
      <c r="AA18" t="n">
        <v>43829.51000000001</v>
      </c>
      <c r="AB18" s="258" t="n"/>
      <c r="AE18" t="inlineStr">
        <is>
          <t>DHW - IDHW - CP/SUD - Medicaid</t>
        </is>
      </c>
      <c r="AF18" t="n">
        <v>80</v>
      </c>
      <c r="AG18" t="n">
        <v>43829.51000000001</v>
      </c>
      <c r="AH18" s="283">
        <f>AF18-Y18</f>
        <v/>
      </c>
      <c r="AI18" s="283">
        <f>AG18-AA18</f>
        <v/>
      </c>
      <c r="AO18" t="inlineStr">
        <is>
          <t>DHW - IDHW - CP/SUD - Medicaid</t>
        </is>
      </c>
      <c r="AP18" t="n">
        <v>80</v>
      </c>
      <c r="AQ18" t="n">
        <v>43829.51000000001</v>
      </c>
    </row>
    <row r="19">
      <c r="A19" s="72" t="inlineStr">
        <is>
          <t>Adolescent</t>
        </is>
      </c>
      <c r="B19" s="73" t="n"/>
      <c r="C19" s="297" t="n"/>
      <c r="D19" s="75" t="n">
        <v>1</v>
      </c>
      <c r="E19" s="297">
        <f>C19*D19</f>
        <v/>
      </c>
      <c r="F19" s="297" t="n">
        <v>0</v>
      </c>
      <c r="G19" s="298" t="n"/>
      <c r="H19" s="299" t="n"/>
      <c r="I19" s="300" t="n"/>
      <c r="J19" s="257" t="n"/>
      <c r="K19" s="258" t="n"/>
      <c r="O19" t="inlineStr">
        <is>
          <t xml:space="preserve">DHW - IDHW - DV Court Misdemeanant                </t>
        </is>
      </c>
      <c r="P19" t="n">
        <v>274</v>
      </c>
      <c r="Q19" s="283" t="n">
        <v>348633.3199999998</v>
      </c>
      <c r="T19" s="257" t="inlineStr">
        <is>
          <t xml:space="preserve">DHW - IDHW - DV Court Misdemeanant                </t>
        </is>
      </c>
      <c r="U19">
        <f>Y19</f>
        <v/>
      </c>
      <c r="V19" s="278">
        <f>AA19</f>
        <v/>
      </c>
      <c r="X19" t="inlineStr">
        <is>
          <t xml:space="preserve">DHW - IDHW - DV Court Misdemeanant                </t>
        </is>
      </c>
      <c r="Y19" t="n">
        <v>274</v>
      </c>
      <c r="Z19" t="inlineStr">
        <is>
          <t xml:space="preserve">DHW - IDHW - DV Court Misdemeanant                </t>
        </is>
      </c>
      <c r="AA19" t="n">
        <v>348633.3199999998</v>
      </c>
      <c r="AB19" s="258" t="n"/>
      <c r="AE19" t="inlineStr">
        <is>
          <t>DHW - IDHW - DV Court Misdemeanant</t>
        </is>
      </c>
      <c r="AF19" t="n">
        <v>274</v>
      </c>
      <c r="AG19" t="n">
        <v>348633.3199999998</v>
      </c>
      <c r="AH19" s="283">
        <f>AF19-Y19</f>
        <v/>
      </c>
      <c r="AI19" s="283">
        <f>AG19-AA19</f>
        <v/>
      </c>
      <c r="AO19" t="inlineStr">
        <is>
          <t>DHW - IDHW - DV Court Misdemeanant</t>
        </is>
      </c>
      <c r="AP19" t="n">
        <v>274</v>
      </c>
      <c r="AQ19" t="n">
        <v>348633.3199999998</v>
      </c>
    </row>
    <row r="20">
      <c r="A20" s="79" t="inlineStr">
        <is>
          <t xml:space="preserve">Adolescent-Medicaid                 </t>
        </is>
      </c>
      <c r="B20" s="46">
        <f>P6</f>
        <v/>
      </c>
      <c r="C20" s="284">
        <f>Q6</f>
        <v/>
      </c>
      <c r="D20" s="80" t="n">
        <v>0.3</v>
      </c>
      <c r="E20" s="284">
        <f>C20*D20</f>
        <v/>
      </c>
      <c r="F20" s="284">
        <f>C20-E20</f>
        <v/>
      </c>
      <c r="G20" s="298" t="n"/>
      <c r="H20" s="299" t="n"/>
      <c r="I20" s="300" t="n"/>
      <c r="J20" s="259" t="n"/>
      <c r="K20" s="260" t="n"/>
      <c r="O20" t="inlineStr">
        <is>
          <t xml:space="preserve">DHW - IDHW - DV Court Misdemeanant - Medicaid     </t>
        </is>
      </c>
      <c r="P20" t="n">
        <v>22</v>
      </c>
      <c r="Q20" s="283" t="n">
        <v>20925.06</v>
      </c>
      <c r="T20" s="257" t="inlineStr">
        <is>
          <t xml:space="preserve">DHW - IDHW - DV Court Misdemeanant - Medicaid     </t>
        </is>
      </c>
      <c r="U20">
        <f>Y20</f>
        <v/>
      </c>
      <c r="V20" s="278">
        <f>AA20</f>
        <v/>
      </c>
      <c r="X20" t="inlineStr">
        <is>
          <t xml:space="preserve">DHW - IDHW - DV Court Misdemeanant - Medicaid     </t>
        </is>
      </c>
      <c r="Y20" t="n">
        <v>22</v>
      </c>
      <c r="Z20" t="inlineStr">
        <is>
          <t xml:space="preserve">DHW - IDHW - DV Court Misdemeanant - Medicaid     </t>
        </is>
      </c>
      <c r="AA20" t="n">
        <v>20925.06</v>
      </c>
      <c r="AB20" s="258" t="n"/>
      <c r="AE20" t="inlineStr">
        <is>
          <t>DHW - IDHW - DV Court Misdemeanant - Medicaid</t>
        </is>
      </c>
      <c r="AF20" t="n">
        <v>22</v>
      </c>
      <c r="AG20" t="n">
        <v>20925.06</v>
      </c>
      <c r="AH20" s="283">
        <f>AF20-Y20</f>
        <v/>
      </c>
      <c r="AI20" s="283">
        <f>AG20-AA20</f>
        <v/>
      </c>
      <c r="AO20" t="inlineStr">
        <is>
          <t>DHW - IDHW - DV Court Misdemeanant - Medicaid</t>
        </is>
      </c>
      <c r="AP20" t="n">
        <v>22</v>
      </c>
      <c r="AQ20" t="n">
        <v>20925.06</v>
      </c>
    </row>
    <row r="21" ht="15" customHeight="1" s="20" thickBot="1">
      <c r="A21" s="81" t="inlineStr">
        <is>
          <t>Adolescent Total</t>
        </is>
      </c>
      <c r="B21" s="82">
        <f>SUM(B19:B20)</f>
        <v/>
      </c>
      <c r="C21" s="301">
        <f>SUM(C19:C20)</f>
        <v/>
      </c>
      <c r="D21" s="84" t="n"/>
      <c r="E21" s="301">
        <f>SUM(E19:E20)</f>
        <v/>
      </c>
      <c r="F21" s="301">
        <f>F20</f>
        <v/>
      </c>
      <c r="G21" s="302" t="n">
        <v>100000</v>
      </c>
      <c r="H21" s="303">
        <f>E21/G21</f>
        <v/>
      </c>
      <c r="I21" s="304" t="n"/>
      <c r="J21" s="305">
        <f>(H21/H$3)*G21</f>
        <v/>
      </c>
      <c r="K21" s="306" t="n">
        <v>-399744.5916920371</v>
      </c>
      <c r="O21" t="inlineStr">
        <is>
          <t xml:space="preserve">DHW - IDHW - IVDU                                 </t>
        </is>
      </c>
      <c r="P21" t="n">
        <v>773</v>
      </c>
      <c r="Q21" s="283" t="n">
        <v>965146.2300000002</v>
      </c>
      <c r="T21" s="257" t="inlineStr">
        <is>
          <t xml:space="preserve">DHW - IDHW - IVDU                                 </t>
        </is>
      </c>
      <c r="U21">
        <f>Y21</f>
        <v/>
      </c>
      <c r="V21" s="278">
        <f>AA21</f>
        <v/>
      </c>
      <c r="X21" t="inlineStr">
        <is>
          <t xml:space="preserve">DHW - IDHW - IVDU                                 </t>
        </is>
      </c>
      <c r="Y21" t="n">
        <v>773</v>
      </c>
      <c r="Z21" t="inlineStr">
        <is>
          <t xml:space="preserve">DHW - IDHW - IVDU                                 </t>
        </is>
      </c>
      <c r="AA21" t="n">
        <v>965146.2300000002</v>
      </c>
      <c r="AB21" s="258" t="n"/>
      <c r="AE21" t="inlineStr">
        <is>
          <t>DHW - IDHW - IVDU</t>
        </is>
      </c>
      <c r="AF21" t="n">
        <v>773</v>
      </c>
      <c r="AG21" t="n">
        <v>965146.2300000002</v>
      </c>
      <c r="AH21" s="283">
        <f>AF21-Y21</f>
        <v/>
      </c>
      <c r="AI21" s="283">
        <f>AG21-AA21</f>
        <v/>
      </c>
      <c r="AO21" t="inlineStr">
        <is>
          <t>DHW - IDHW - IVDU</t>
        </is>
      </c>
      <c r="AP21" t="n">
        <v>773</v>
      </c>
      <c r="AQ21" t="n">
        <v>965146.2300000002</v>
      </c>
    </row>
    <row r="22" ht="15" customHeight="1" s="20" thickBot="1">
      <c r="A22" s="65" t="n"/>
      <c r="B22" s="90" t="n"/>
      <c r="C22" s="295" t="n"/>
      <c r="D22" s="91" t="n"/>
      <c r="E22" s="295" t="n"/>
      <c r="F22" s="295" t="n"/>
      <c r="G22" s="295" t="n"/>
      <c r="H22" s="70" t="n"/>
      <c r="I22" s="71" t="n"/>
      <c r="J22" s="296" t="n"/>
      <c r="K22" s="256" t="n"/>
      <c r="O22" t="inlineStr">
        <is>
          <t xml:space="preserve">DHW - IDHW - IVDU - Medicaid                      </t>
        </is>
      </c>
      <c r="P22" t="n">
        <v>54</v>
      </c>
      <c r="Q22" s="283" t="n">
        <v>76883.58000000005</v>
      </c>
      <c r="T22" s="257" t="inlineStr">
        <is>
          <t xml:space="preserve">DHW - IDHW - IVDU - Medicaid                      </t>
        </is>
      </c>
      <c r="U22">
        <f>Y22</f>
        <v/>
      </c>
      <c r="V22" s="278">
        <f>AA22</f>
        <v/>
      </c>
      <c r="X22" t="inlineStr">
        <is>
          <t xml:space="preserve">DHW - IDHW - IVDU - Medicaid                      </t>
        </is>
      </c>
      <c r="Y22" t="n">
        <v>54</v>
      </c>
      <c r="Z22" t="inlineStr">
        <is>
          <t xml:space="preserve">DHW - IDHW - IVDU - Medicaid                      </t>
        </is>
      </c>
      <c r="AA22" t="n">
        <v>76883.58000000005</v>
      </c>
      <c r="AB22" s="258" t="n"/>
      <c r="AE22" t="inlineStr">
        <is>
          <t>DHW - IDHW - IVDU - Medicaid</t>
        </is>
      </c>
      <c r="AF22" t="n">
        <v>54</v>
      </c>
      <c r="AG22" t="n">
        <v>76883.58000000005</v>
      </c>
      <c r="AH22" s="283">
        <f>AF22-Y22</f>
        <v/>
      </c>
      <c r="AI22" s="283">
        <f>AG22-AA22</f>
        <v/>
      </c>
      <c r="AO22" t="inlineStr">
        <is>
          <t>DHW - IDHW - IVDU - Medicaid</t>
        </is>
      </c>
      <c r="AP22" t="n">
        <v>54</v>
      </c>
      <c r="AQ22" t="n">
        <v>76883.58000000005</v>
      </c>
    </row>
    <row r="23">
      <c r="A23" s="92" t="inlineStr">
        <is>
          <t xml:space="preserve">CP-SUD         </t>
        </is>
      </c>
      <c r="B23" s="93">
        <f>P17</f>
        <v/>
      </c>
      <c r="C23" s="307">
        <f>Q17</f>
        <v/>
      </c>
      <c r="D23" s="101" t="n">
        <v>1</v>
      </c>
      <c r="E23" s="307">
        <f>C23*D23</f>
        <v/>
      </c>
      <c r="F23" s="308" t="n"/>
      <c r="G23" s="309" t="n"/>
      <c r="H23" s="310" t="n"/>
      <c r="I23" s="311" t="n"/>
      <c r="J23" s="257" t="n"/>
      <c r="K23" s="258" t="n"/>
      <c r="O23" t="inlineStr">
        <is>
          <t xml:space="preserve">DHW - IDHW - Medicaid Only                        </t>
        </is>
      </c>
      <c r="P23" t="n">
        <v>925</v>
      </c>
      <c r="Q23" s="283" t="n">
        <v>480467.0099999987</v>
      </c>
      <c r="T23" s="257" t="inlineStr">
        <is>
          <t xml:space="preserve">DHW - IDHW - Medicaid Only                        </t>
        </is>
      </c>
      <c r="U23">
        <f>Y23</f>
        <v/>
      </c>
      <c r="V23" s="278">
        <f>AA23</f>
        <v/>
      </c>
      <c r="X23" t="inlineStr">
        <is>
          <t xml:space="preserve">DHW - IDHW - Medicaid Only                        </t>
        </is>
      </c>
      <c r="Y23" t="n">
        <v>925</v>
      </c>
      <c r="Z23" t="inlineStr">
        <is>
          <t xml:space="preserve">DHW - IDHW - Medicaid Only                        </t>
        </is>
      </c>
      <c r="AA23" t="n">
        <v>480467.0099999987</v>
      </c>
      <c r="AB23" s="258" t="n"/>
      <c r="AE23" t="inlineStr">
        <is>
          <t>DHW - IDHW - Medicaid Only</t>
        </is>
      </c>
      <c r="AF23" t="n">
        <v>925</v>
      </c>
      <c r="AG23" t="n">
        <v>480467.0099999987</v>
      </c>
      <c r="AH23" s="283">
        <f>AF23-Y23</f>
        <v/>
      </c>
      <c r="AI23" s="283">
        <f>AG23-AA23</f>
        <v/>
      </c>
      <c r="AO23" t="inlineStr">
        <is>
          <t>DHW - IDHW - Medicaid Only</t>
        </is>
      </c>
      <c r="AP23" t="n">
        <v>925</v>
      </c>
      <c r="AQ23" t="n">
        <v>480467.0099999987</v>
      </c>
    </row>
    <row r="24">
      <c r="A24" s="92" t="inlineStr">
        <is>
          <t xml:space="preserve">CP-SUD - Medicaid                    </t>
        </is>
      </c>
      <c r="B24" s="93">
        <f>P18</f>
        <v/>
      </c>
      <c r="C24" s="307">
        <f>Q18</f>
        <v/>
      </c>
      <c r="D24" s="101" t="n">
        <v>0.3</v>
      </c>
      <c r="E24" s="307">
        <f>C24*D24</f>
        <v/>
      </c>
      <c r="F24" s="308">
        <f>C24-E24</f>
        <v/>
      </c>
      <c r="G24" s="309" t="n"/>
      <c r="H24" s="310" t="n"/>
      <c r="I24" s="311" t="n"/>
      <c r="J24" s="259" t="n"/>
      <c r="K24" s="260" t="n"/>
      <c r="O24" t="inlineStr">
        <is>
          <t xml:space="preserve">DHW - IDHW - PWWC                                 </t>
        </is>
      </c>
      <c r="P24" t="n">
        <v>276</v>
      </c>
      <c r="Q24" s="283" t="n">
        <v>451231.6800000001</v>
      </c>
      <c r="T24" s="257" t="inlineStr">
        <is>
          <t xml:space="preserve">DHW - IDHW - PWWC                                 </t>
        </is>
      </c>
      <c r="U24">
        <f>Y24</f>
        <v/>
      </c>
      <c r="V24" s="278">
        <f>AA24</f>
        <v/>
      </c>
      <c r="X24" t="inlineStr">
        <is>
          <t xml:space="preserve">DHW - IDHW - PWWC                                 </t>
        </is>
      </c>
      <c r="Y24" t="n">
        <v>276</v>
      </c>
      <c r="Z24" t="inlineStr">
        <is>
          <t xml:space="preserve">DHW - IDHW - PWWC                                 </t>
        </is>
      </c>
      <c r="AA24" t="n">
        <v>451231.6800000001</v>
      </c>
      <c r="AB24" s="258" t="n"/>
      <c r="AE24" t="inlineStr">
        <is>
          <t>DHW - IDHW - PWWC</t>
        </is>
      </c>
      <c r="AF24" t="n">
        <v>276</v>
      </c>
      <c r="AG24" t="n">
        <v>451231.6800000001</v>
      </c>
      <c r="AH24" s="283">
        <f>AF24-Y24</f>
        <v/>
      </c>
      <c r="AI24" s="283">
        <f>AG24-AA24</f>
        <v/>
      </c>
      <c r="AO24" t="inlineStr">
        <is>
          <t>DHW - IDHW - PWWC</t>
        </is>
      </c>
      <c r="AP24" t="n">
        <v>276</v>
      </c>
      <c r="AQ24" t="n">
        <v>451231.6800000001</v>
      </c>
    </row>
    <row r="25" ht="15" customHeight="1" s="20" thickBot="1">
      <c r="A25" s="81" t="inlineStr">
        <is>
          <t>CP-SUD Total</t>
        </is>
      </c>
      <c r="B25" s="82">
        <f>SUM(B23:B24)</f>
        <v/>
      </c>
      <c r="C25" s="301">
        <f>SUM(C23:C24)</f>
        <v/>
      </c>
      <c r="D25" s="84" t="n"/>
      <c r="E25" s="301">
        <f>SUM(E23:E24)</f>
        <v/>
      </c>
      <c r="F25" s="301">
        <f>F24</f>
        <v/>
      </c>
      <c r="G25" s="302" t="n">
        <v>750000</v>
      </c>
      <c r="H25" s="303">
        <f>E25/G25</f>
        <v/>
      </c>
      <c r="I25" s="304" t="n"/>
      <c r="J25" s="305">
        <f>(H25/H$3)*G25</f>
        <v/>
      </c>
      <c r="K25" s="306">
        <f>J25-G25</f>
        <v/>
      </c>
      <c r="O25" t="inlineStr">
        <is>
          <t xml:space="preserve">DHW - IDHW - PWWC - Medicaid                      </t>
        </is>
      </c>
      <c r="P25" t="n">
        <v>156</v>
      </c>
      <c r="Q25" s="283" t="n">
        <v>216396.0699999999</v>
      </c>
      <c r="T25" s="257" t="inlineStr">
        <is>
          <t xml:space="preserve">DHW - IDHW - PWWC - Medicaid                      </t>
        </is>
      </c>
      <c r="U25">
        <f>Y25</f>
        <v/>
      </c>
      <c r="V25" s="278">
        <f>AA25</f>
        <v/>
      </c>
      <c r="X25" t="inlineStr">
        <is>
          <t xml:space="preserve">DHW - IDHW - PWWC - Medicaid                      </t>
        </is>
      </c>
      <c r="Y25" t="n">
        <v>156</v>
      </c>
      <c r="Z25" t="inlineStr">
        <is>
          <t xml:space="preserve">DHW - IDHW - PWWC - Medicaid                      </t>
        </is>
      </c>
      <c r="AA25" t="n">
        <v>216396.0699999999</v>
      </c>
      <c r="AB25" s="258" t="n"/>
      <c r="AE25" t="inlineStr">
        <is>
          <t>DHW - IDHW - PWWC - Medicaid</t>
        </is>
      </c>
      <c r="AF25" t="n">
        <v>156</v>
      </c>
      <c r="AG25" t="n">
        <v>216396.0699999999</v>
      </c>
      <c r="AH25" s="283">
        <f>AF25-Y25</f>
        <v/>
      </c>
      <c r="AI25" s="283">
        <f>AG25-AA25</f>
        <v/>
      </c>
      <c r="AO25" t="inlineStr">
        <is>
          <t>DHW - IDHW - PWWC - Medicaid</t>
        </is>
      </c>
      <c r="AP25" t="n">
        <v>156</v>
      </c>
      <c r="AQ25" t="n">
        <v>216396.0699999999</v>
      </c>
    </row>
    <row r="26" ht="15" customHeight="1" s="20" thickBot="1">
      <c r="A26" s="65" t="n"/>
      <c r="B26" s="90" t="n"/>
      <c r="C26" s="295" t="n"/>
      <c r="D26" s="91" t="n"/>
      <c r="E26" s="295" t="n"/>
      <c r="F26" s="295" t="n"/>
      <c r="G26" s="295" t="n"/>
      <c r="H26" s="70" t="n"/>
      <c r="I26" s="71" t="n"/>
      <c r="J26" s="312" t="n"/>
      <c r="K26" s="256" t="n"/>
      <c r="O26" t="inlineStr">
        <is>
          <t xml:space="preserve">DHW - IDHW - State Hospital                       </t>
        </is>
      </c>
      <c r="P26" t="n">
        <v>178</v>
      </c>
      <c r="Q26" s="283" t="n">
        <v>244443.23</v>
      </c>
      <c r="T26" s="257" t="inlineStr">
        <is>
          <t xml:space="preserve">DHW - IDHW - State Hospital                       </t>
        </is>
      </c>
      <c r="U26">
        <f>Y26</f>
        <v/>
      </c>
      <c r="V26" s="278">
        <f>AA26</f>
        <v/>
      </c>
      <c r="X26" t="inlineStr">
        <is>
          <t xml:space="preserve">DHW - IDHW - State Hospital                       </t>
        </is>
      </c>
      <c r="Y26" t="n">
        <v>178</v>
      </c>
      <c r="Z26" t="inlineStr">
        <is>
          <t xml:space="preserve">DHW - IDHW - State Hospital                       </t>
        </is>
      </c>
      <c r="AA26" t="n">
        <v>244443.23</v>
      </c>
      <c r="AB26" s="258" t="n"/>
      <c r="AE26" t="inlineStr">
        <is>
          <t>DHW - IDHW - State Hospital</t>
        </is>
      </c>
      <c r="AF26" t="n">
        <v>178</v>
      </c>
      <c r="AG26" t="n">
        <v>244443.23</v>
      </c>
      <c r="AH26" s="283">
        <f>AF26-Y26</f>
        <v/>
      </c>
      <c r="AI26" s="283">
        <f>AG26-AA26</f>
        <v/>
      </c>
      <c r="AO26" t="inlineStr">
        <is>
          <t>DHW - IDHW - State Hospital</t>
        </is>
      </c>
      <c r="AP26" t="n">
        <v>178</v>
      </c>
      <c r="AQ26" t="n">
        <v>244443.23</v>
      </c>
    </row>
    <row r="27">
      <c r="A27" s="72" t="inlineStr">
        <is>
          <t xml:space="preserve">DV Court </t>
        </is>
      </c>
      <c r="B27" s="105">
        <f>P19</f>
        <v/>
      </c>
      <c r="C27" s="313">
        <f>Q19</f>
        <v/>
      </c>
      <c r="D27" s="107" t="n">
        <v>1</v>
      </c>
      <c r="E27" s="314">
        <f>C27*D27</f>
        <v/>
      </c>
      <c r="F27" s="314" t="n">
        <v>0</v>
      </c>
      <c r="G27" s="298" t="n"/>
      <c r="H27" s="299" t="n"/>
      <c r="I27" s="300" t="n"/>
      <c r="J27" s="257" t="n"/>
      <c r="K27" s="258" t="n"/>
      <c r="O27" t="inlineStr">
        <is>
          <t xml:space="preserve">DHW - IDHW - State Hospital - Medicaid            </t>
        </is>
      </c>
      <c r="P27" t="n">
        <v>26</v>
      </c>
      <c r="Q27" s="283" t="n">
        <v>18509.69</v>
      </c>
      <c r="T27" s="257" t="inlineStr">
        <is>
          <t xml:space="preserve">DHW - IDHW - State Hospital - Medicaid            </t>
        </is>
      </c>
      <c r="U27">
        <f>Y27</f>
        <v/>
      </c>
      <c r="V27" s="278">
        <f>AA27</f>
        <v/>
      </c>
      <c r="X27" t="inlineStr">
        <is>
          <t xml:space="preserve">DHW - IDHW - State Hospital - Medicaid            </t>
        </is>
      </c>
      <c r="Y27" t="n">
        <v>26</v>
      </c>
      <c r="Z27" t="inlineStr">
        <is>
          <t xml:space="preserve">DHW - IDHW - State Hospital - Medicaid            </t>
        </is>
      </c>
      <c r="AA27" t="n">
        <v>18509.69</v>
      </c>
      <c r="AB27" s="258" t="n"/>
      <c r="AE27" t="inlineStr">
        <is>
          <t>DHW - IDHW - State Hospital - Medicaid</t>
        </is>
      </c>
      <c r="AF27" t="n">
        <v>26</v>
      </c>
      <c r="AG27" t="n">
        <v>18509.69</v>
      </c>
      <c r="AH27" s="283">
        <f>AF27-Y27</f>
        <v/>
      </c>
      <c r="AI27" s="283">
        <f>AG27-AA27</f>
        <v/>
      </c>
      <c r="AO27" t="inlineStr">
        <is>
          <t>DHW - IDHW - State Hospital - Medicaid</t>
        </is>
      </c>
      <c r="AP27" t="n">
        <v>26</v>
      </c>
      <c r="AQ27" t="n">
        <v>18509.69</v>
      </c>
    </row>
    <row r="28">
      <c r="A28" s="79" t="inlineStr">
        <is>
          <t>DV Court- Medicaid</t>
        </is>
      </c>
      <c r="B28" s="109">
        <f>P20</f>
        <v/>
      </c>
      <c r="C28" s="315">
        <f>Q20</f>
        <v/>
      </c>
      <c r="D28" s="111" t="n">
        <v>0.3</v>
      </c>
      <c r="E28" s="316">
        <f>C28*D28</f>
        <v/>
      </c>
      <c r="F28" s="316">
        <f>C28-E28</f>
        <v/>
      </c>
      <c r="G28" s="298" t="n"/>
      <c r="H28" s="299" t="n"/>
      <c r="I28" s="300" t="n"/>
      <c r="J28" s="259" t="n"/>
      <c r="K28" s="260" t="n"/>
      <c r="O28" t="inlineStr">
        <is>
          <t xml:space="preserve">DHW - IDHW - Unknown / Ineligible                 </t>
        </is>
      </c>
      <c r="P28" t="n">
        <v>1352</v>
      </c>
      <c r="Q28" s="283" t="n">
        <v>17127.52</v>
      </c>
      <c r="T28" s="257" t="inlineStr">
        <is>
          <t xml:space="preserve">DHW - IDHW - Unknown / Ineligible                 </t>
        </is>
      </c>
      <c r="U28">
        <f>Y28</f>
        <v/>
      </c>
      <c r="V28" s="278">
        <f>AA28</f>
        <v/>
      </c>
      <c r="X28" t="inlineStr">
        <is>
          <t xml:space="preserve">DHW - IDHW - Unknown / Ineligible                 </t>
        </is>
      </c>
      <c r="Y28" t="n">
        <v>1352</v>
      </c>
      <c r="Z28" t="inlineStr">
        <is>
          <t xml:space="preserve">DHW - IDHW - Unknown / Ineligible                 </t>
        </is>
      </c>
      <c r="AA28" t="n">
        <v>17127.52</v>
      </c>
      <c r="AB28" s="258" t="n"/>
      <c r="AE28" t="inlineStr">
        <is>
          <t>DHW - IDHW - Unknown / Ineligible</t>
        </is>
      </c>
      <c r="AF28">
        <f>18+1334</f>
        <v/>
      </c>
      <c r="AG28">
        <f>-1331.41+18458.93</f>
        <v/>
      </c>
      <c r="AH28" s="283">
        <f>AF28-Y28</f>
        <v/>
      </c>
      <c r="AI28" s="283">
        <f>AG28-AA28</f>
        <v/>
      </c>
      <c r="AO28" t="inlineStr">
        <is>
          <t>DHW - IDHW - Unknown / Ineligible</t>
        </is>
      </c>
      <c r="AP28" t="n">
        <v>1334</v>
      </c>
      <c r="AQ28" t="n">
        <v>18458.93000000002</v>
      </c>
    </row>
    <row r="29" ht="15" customHeight="1" s="20" thickBot="1">
      <c r="A29" s="81" t="inlineStr">
        <is>
          <t>DV Court Misdemeanant Total</t>
        </is>
      </c>
      <c r="B29" s="82">
        <f>SUM(B27:B28)</f>
        <v/>
      </c>
      <c r="C29" s="301">
        <f>SUM(C27:C28)</f>
        <v/>
      </c>
      <c r="D29" s="84" t="n"/>
      <c r="E29" s="301">
        <f>SUM(E27:E28)</f>
        <v/>
      </c>
      <c r="F29" s="301">
        <f>F28</f>
        <v/>
      </c>
      <c r="G29" s="302" t="n">
        <v>429000</v>
      </c>
      <c r="H29" s="303">
        <f>E29/G29</f>
        <v/>
      </c>
      <c r="I29" s="304" t="n"/>
      <c r="J29" s="305">
        <f>(H29/H$3)*G29</f>
        <v/>
      </c>
      <c r="K29" s="306">
        <f>J29-G29</f>
        <v/>
      </c>
      <c r="O29" t="inlineStr">
        <is>
          <t xml:space="preserve">DHW - PSC - Mental Health Court                   </t>
        </is>
      </c>
      <c r="P29" t="n">
        <v>82</v>
      </c>
      <c r="Q29" s="283" t="n">
        <v>100747.77</v>
      </c>
      <c r="T29" s="257" t="inlineStr">
        <is>
          <t xml:space="preserve">DHW - PSC - Mental Health Court                   </t>
        </is>
      </c>
      <c r="U29">
        <f>Y29</f>
        <v/>
      </c>
      <c r="V29" s="278">
        <f>AA29</f>
        <v/>
      </c>
      <c r="X29" t="inlineStr">
        <is>
          <t xml:space="preserve">DHW - PSC - Mental Health Court                   </t>
        </is>
      </c>
      <c r="Y29" t="n">
        <v>82</v>
      </c>
      <c r="Z29" t="inlineStr">
        <is>
          <t xml:space="preserve">DHW - PSC - Mental Health Court                   </t>
        </is>
      </c>
      <c r="AA29" t="n">
        <v>100747.77</v>
      </c>
      <c r="AB29" s="258" t="n"/>
      <c r="AE29" t="inlineStr">
        <is>
          <t>DHW - PSC - Mental Health Court</t>
        </is>
      </c>
      <c r="AF29" t="n">
        <v>82</v>
      </c>
      <c r="AG29" t="n">
        <v>100747.77</v>
      </c>
      <c r="AH29" s="283">
        <f>AF29-Y29</f>
        <v/>
      </c>
      <c r="AI29" s="283">
        <f>AG29-AA29</f>
        <v/>
      </c>
      <c r="AO29" t="inlineStr">
        <is>
          <t>DHW - PSC - Mental Health Court</t>
        </is>
      </c>
      <c r="AP29" t="n">
        <v>82</v>
      </c>
      <c r="AQ29" t="n">
        <v>100747.77</v>
      </c>
    </row>
    <row r="30" ht="15" customHeight="1" s="20" thickBot="1">
      <c r="A30" s="65" t="n"/>
      <c r="B30" s="90" t="n"/>
      <c r="C30" s="295" t="n"/>
      <c r="D30" s="91" t="n"/>
      <c r="E30" s="295" t="n"/>
      <c r="F30" s="295" t="n"/>
      <c r="G30" s="295" t="n"/>
      <c r="H30" s="70" t="n"/>
      <c r="I30" s="71" t="n"/>
      <c r="J30" s="317" t="n"/>
      <c r="K30" s="256" t="n"/>
      <c r="O30" t="inlineStr">
        <is>
          <t xml:space="preserve">DHW - PSC - Mental Health Court - Medicaid        </t>
        </is>
      </c>
      <c r="P30" t="n">
        <v>29</v>
      </c>
      <c r="Q30" s="283" t="n">
        <v>44719.39999999999</v>
      </c>
      <c r="T30" s="257" t="inlineStr">
        <is>
          <t xml:space="preserve">DHW - PSC - Mental Health Court - Medicaid        </t>
        </is>
      </c>
      <c r="U30">
        <f>Y30</f>
        <v/>
      </c>
      <c r="V30" s="278">
        <f>AA30</f>
        <v/>
      </c>
      <c r="X30" t="inlineStr">
        <is>
          <t xml:space="preserve">DHW - PSC - Mental Health Court - Medicaid        </t>
        </is>
      </c>
      <c r="Y30" t="n">
        <v>29</v>
      </c>
      <c r="Z30" t="inlineStr">
        <is>
          <t xml:space="preserve">DHW - PSC - Mental Health Court - Medicaid        </t>
        </is>
      </c>
      <c r="AA30" t="n">
        <v>44719.39999999999</v>
      </c>
      <c r="AB30" s="258" t="n"/>
      <c r="AE30" t="inlineStr">
        <is>
          <t>DHW - PSC - Mental Health Court - Medicaid</t>
        </is>
      </c>
      <c r="AF30" t="n">
        <v>29</v>
      </c>
      <c r="AG30" t="n">
        <v>44719.39999999999</v>
      </c>
      <c r="AH30" s="283">
        <f>AF30-Y30</f>
        <v/>
      </c>
      <c r="AI30" s="283">
        <f>AG30-AA30</f>
        <v/>
      </c>
      <c r="AO30" t="inlineStr">
        <is>
          <t>DHW - PSC - Mental Health Court - Medicaid</t>
        </is>
      </c>
      <c r="AP30" t="n">
        <v>29</v>
      </c>
      <c r="AQ30" t="n">
        <v>44719.39999999999</v>
      </c>
    </row>
    <row r="31">
      <c r="A31" s="132" t="inlineStr">
        <is>
          <t xml:space="preserve">IVDU                                 </t>
        </is>
      </c>
      <c r="B31" s="114">
        <f>P21</f>
        <v/>
      </c>
      <c r="C31" s="318">
        <f>Q21</f>
        <v/>
      </c>
      <c r="D31" s="135" t="n">
        <v>1</v>
      </c>
      <c r="E31" s="319">
        <f>C31*D31</f>
        <v/>
      </c>
      <c r="F31" s="320" t="n"/>
      <c r="G31" s="321" t="n"/>
      <c r="H31" s="322" t="n"/>
      <c r="I31" s="323" t="n"/>
      <c r="J31" s="257" t="n"/>
      <c r="K31" s="258" t="n"/>
      <c r="O31" t="inlineStr">
        <is>
          <t xml:space="preserve">DHW - PSC - Misdemeanor / DUI Court               </t>
        </is>
      </c>
      <c r="P31" t="n">
        <v>152</v>
      </c>
      <c r="Q31" s="283" t="n">
        <v>109269.24</v>
      </c>
      <c r="T31" t="inlineStr">
        <is>
          <t xml:space="preserve">DHW - PSC - Misdemeanor / DUI Court               </t>
        </is>
      </c>
      <c r="U31">
        <f>Y31</f>
        <v/>
      </c>
      <c r="V31" s="278">
        <f>AA31</f>
        <v/>
      </c>
      <c r="X31" t="inlineStr">
        <is>
          <t xml:space="preserve">DHW - PSC - Misdemeanor / DUI Court               </t>
        </is>
      </c>
      <c r="Y31" t="n">
        <v>152</v>
      </c>
      <c r="Z31" t="inlineStr">
        <is>
          <t xml:space="preserve">DHW - PSC - Misdemeanor / DUI Court               </t>
        </is>
      </c>
      <c r="AA31" t="n">
        <v>109269.24</v>
      </c>
      <c r="AB31" s="258" t="n"/>
      <c r="AE31" t="inlineStr">
        <is>
          <t>DHW - PSC - Misdemeanor / DUI Court</t>
        </is>
      </c>
      <c r="AF31" t="n">
        <v>152</v>
      </c>
      <c r="AG31" t="n">
        <v>109269.24</v>
      </c>
      <c r="AH31" s="283">
        <f>AF31-Y31</f>
        <v/>
      </c>
      <c r="AI31" s="283">
        <f>AG31-AA31</f>
        <v/>
      </c>
      <c r="AO31" t="inlineStr">
        <is>
          <t>DHW - PSC - Misdemeanor / DUI Court</t>
        </is>
      </c>
      <c r="AP31" t="n">
        <v>152</v>
      </c>
      <c r="AQ31" t="n">
        <v>109269.24</v>
      </c>
    </row>
    <row r="32" ht="15" customHeight="1" s="20" thickBot="1">
      <c r="A32" s="120" t="inlineStr">
        <is>
          <t xml:space="preserve">IVDU - Medicaid                      </t>
        </is>
      </c>
      <c r="B32" s="121">
        <f>P22</f>
        <v/>
      </c>
      <c r="C32" s="324">
        <f>Q22</f>
        <v/>
      </c>
      <c r="D32" s="123" t="n">
        <v>0.3</v>
      </c>
      <c r="E32" s="325">
        <f>C32*D32</f>
        <v/>
      </c>
      <c r="F32" s="326">
        <f>C32-E32</f>
        <v/>
      </c>
      <c r="G32" s="327" t="n"/>
      <c r="H32" s="260" t="n"/>
      <c r="I32" s="323" t="n"/>
      <c r="J32" s="259" t="n"/>
      <c r="K32" s="260" t="n"/>
      <c r="O32" t="inlineStr">
        <is>
          <t xml:space="preserve">DHW - PSC - Misdemeanor / DUI Court - Medicaid    </t>
        </is>
      </c>
      <c r="P32" t="n">
        <v>0</v>
      </c>
      <c r="Q32" s="283" t="n">
        <v>0</v>
      </c>
      <c r="T32" t="inlineStr">
        <is>
          <t xml:space="preserve">DHW - PSC - Misdemeanor / DUI Court - Medicaid    </t>
        </is>
      </c>
      <c r="U32">
        <f>Y32</f>
        <v/>
      </c>
      <c r="V32" s="278">
        <f>AA32</f>
        <v/>
      </c>
      <c r="X32" t="inlineStr">
        <is>
          <t xml:space="preserve">DHW - PSC - Misdemeanor / DUI Court - Medicaid    </t>
        </is>
      </c>
      <c r="Z32" t="inlineStr">
        <is>
          <t xml:space="preserve">DHW - PSC - Misdemeanor / DUI Court - Medicaid    </t>
        </is>
      </c>
      <c r="AB32" s="183" t="n"/>
      <c r="AE32" t="inlineStr">
        <is>
          <t>Unknown</t>
        </is>
      </c>
      <c r="AO32" t="inlineStr">
        <is>
          <t>Unknown</t>
        </is>
      </c>
      <c r="AP32" t="n">
        <v>18</v>
      </c>
      <c r="AQ32" t="n">
        <v>-1331.41</v>
      </c>
    </row>
    <row r="33" ht="15" customHeight="1" s="20" thickBot="1">
      <c r="A33" s="127" t="inlineStr">
        <is>
          <t>IVDU Total</t>
        </is>
      </c>
      <c r="B33" s="128">
        <f>SUM(B31:B32)</f>
        <v/>
      </c>
      <c r="C33" s="302">
        <f>SUM(C31:C32)</f>
        <v/>
      </c>
      <c r="D33" s="129" t="n"/>
      <c r="E33" s="302">
        <f>SUM(E31:E32)</f>
        <v/>
      </c>
      <c r="F33" s="302">
        <f>F32</f>
        <v/>
      </c>
      <c r="G33" s="302" t="n">
        <v>1000000</v>
      </c>
      <c r="H33" s="303">
        <f>E33/G33</f>
        <v/>
      </c>
      <c r="I33" s="304" t="n"/>
      <c r="J33" s="305">
        <f>(H33/H$3)*G33</f>
        <v/>
      </c>
      <c r="K33" s="306">
        <f>J33-G33</f>
        <v/>
      </c>
      <c r="O33" t="inlineStr">
        <is>
          <t>Grand Total</t>
        </is>
      </c>
      <c r="P33" t="n">
        <v>7318</v>
      </c>
      <c r="Q33" s="283" t="n">
        <v>5862002.320000002</v>
      </c>
      <c r="T33" s="130" t="inlineStr">
        <is>
          <t>Grand Total</t>
        </is>
      </c>
      <c r="U33">
        <f>Y33</f>
        <v/>
      </c>
      <c r="V33" s="278">
        <f>AA33</f>
        <v/>
      </c>
      <c r="X33" t="inlineStr">
        <is>
          <t>Grand Total</t>
        </is>
      </c>
      <c r="Y33" t="n">
        <v>7318</v>
      </c>
      <c r="Z33" t="inlineStr">
        <is>
          <t>Grand Total</t>
        </is>
      </c>
      <c r="AA33" t="n">
        <v>5862002.320000002</v>
      </c>
      <c r="AE33" t="inlineStr">
        <is>
          <t>Grand Total</t>
        </is>
      </c>
      <c r="AF33" t="n">
        <v>7318</v>
      </c>
      <c r="AG33" t="n">
        <v>5862002.320000001</v>
      </c>
      <c r="AH33" s="283">
        <f>AF33-Y33</f>
        <v/>
      </c>
      <c r="AI33" s="283">
        <f>AG33-AA33</f>
        <v/>
      </c>
      <c r="AO33" t="inlineStr">
        <is>
          <t>Grand Total</t>
        </is>
      </c>
      <c r="AP33" t="n">
        <v>7318</v>
      </c>
      <c r="AQ33" t="n">
        <v>5862002.320000001</v>
      </c>
    </row>
    <row r="34" ht="15" customHeight="1" s="20" thickBot="1">
      <c r="A34" s="65" t="n"/>
      <c r="B34" s="90" t="n"/>
      <c r="C34" s="295" t="n"/>
      <c r="D34" s="91" t="n"/>
      <c r="E34" s="295" t="n"/>
      <c r="F34" s="295" t="n"/>
      <c r="G34" s="295" t="n"/>
      <c r="H34" s="70" t="n"/>
      <c r="I34" s="71" t="n"/>
      <c r="J34" s="312" t="n"/>
      <c r="K34" s="256" t="n"/>
      <c r="O34" s="131" t="n"/>
      <c r="P34" s="131" t="n"/>
    </row>
    <row r="35">
      <c r="A35" s="132" t="inlineStr">
        <is>
          <t xml:space="preserve">PWWC                                 </t>
        </is>
      </c>
      <c r="B35" s="133">
        <f>P24</f>
        <v/>
      </c>
      <c r="C35" s="318">
        <f>Q24</f>
        <v/>
      </c>
      <c r="D35" s="135" t="n">
        <v>1</v>
      </c>
      <c r="E35" s="318">
        <f>C35*D35</f>
        <v/>
      </c>
      <c r="F35" s="328" t="n"/>
      <c r="G35" s="329" t="n"/>
      <c r="H35" s="330" t="n"/>
      <c r="I35" s="323" t="n"/>
      <c r="J35" s="257" t="n"/>
      <c r="K35" s="258" t="n"/>
      <c r="O35" s="131" t="n"/>
      <c r="P35" s="131" t="n"/>
      <c r="AF35">
        <f>SUM(AF6:AF31)</f>
        <v/>
      </c>
      <c r="AG35">
        <f>SUM(AG6:AG31)</f>
        <v/>
      </c>
    </row>
    <row r="36">
      <c r="A36" s="138" t="inlineStr">
        <is>
          <t xml:space="preserve">PWWC - Medicaid                      </t>
        </is>
      </c>
      <c r="B36" s="139">
        <f>P25</f>
        <v/>
      </c>
      <c r="C36" s="331">
        <f>Q25</f>
        <v/>
      </c>
      <c r="D36" s="141" t="n">
        <v>0.3</v>
      </c>
      <c r="E36" s="331">
        <f>C36*D36</f>
        <v/>
      </c>
      <c r="F36" s="332">
        <f>C36-E36</f>
        <v/>
      </c>
      <c r="G36" s="333" t="n"/>
      <c r="H36" s="334" t="n"/>
      <c r="I36" s="323" t="n"/>
      <c r="J36" s="259" t="n"/>
      <c r="K36" s="260" t="n"/>
      <c r="O36" s="131" t="n"/>
      <c r="P36" s="131" t="n"/>
      <c r="AE36" s="143" t="n"/>
    </row>
    <row r="37" ht="15" customHeight="1" s="20" thickBot="1">
      <c r="A37" s="81" t="inlineStr">
        <is>
          <t>PWWC Total</t>
        </is>
      </c>
      <c r="B37" s="128">
        <f>SUM(B35:B36)</f>
        <v/>
      </c>
      <c r="C37" s="302">
        <f>SUM(C35:C36)</f>
        <v/>
      </c>
      <c r="D37" s="129" t="n"/>
      <c r="E37" s="302">
        <f>SUM(E35:E36)</f>
        <v/>
      </c>
      <c r="F37" s="302">
        <f>F36</f>
        <v/>
      </c>
      <c r="G37" s="302" t="n">
        <v>450000</v>
      </c>
      <c r="H37" s="303">
        <f>E37/G37</f>
        <v/>
      </c>
      <c r="I37" s="304" t="n"/>
      <c r="J37" s="305">
        <f>(H37/H$3)*G37</f>
        <v/>
      </c>
      <c r="K37" s="306">
        <f>J37-G37</f>
        <v/>
      </c>
      <c r="O37" s="131" t="n"/>
      <c r="T37" s="335" t="n"/>
    </row>
    <row r="38" ht="15" customHeight="1" s="20" thickBot="1">
      <c r="A38" s="65" t="n"/>
      <c r="B38" s="90" t="n"/>
      <c r="C38" s="295" t="n"/>
      <c r="D38" s="91" t="n"/>
      <c r="E38" s="295" t="n"/>
      <c r="F38" s="295" t="n"/>
      <c r="G38" s="295" t="n"/>
      <c r="H38" s="70" t="n"/>
      <c r="I38" s="71" t="n"/>
      <c r="J38" s="312" t="n"/>
      <c r="K38" s="256" t="n"/>
      <c r="O38" s="131" t="n"/>
      <c r="P38" s="131" t="n"/>
    </row>
    <row r="39">
      <c r="A39" s="145" t="inlineStr">
        <is>
          <t xml:space="preserve">State Hospital </t>
        </is>
      </c>
      <c r="B39" s="105">
        <f>P26</f>
        <v/>
      </c>
      <c r="C39" s="336">
        <f>Q26</f>
        <v/>
      </c>
      <c r="D39" s="147" t="n">
        <v>1</v>
      </c>
      <c r="E39" s="313">
        <f>C39*D39</f>
        <v/>
      </c>
      <c r="F39" s="314" t="n"/>
      <c r="G39" s="337" t="n"/>
      <c r="H39" s="338" t="n"/>
      <c r="I39" s="311" t="n"/>
      <c r="J39" s="257" t="n"/>
      <c r="K39" s="258" t="n"/>
      <c r="O39" s="131" t="n"/>
      <c r="P39" s="131" t="n"/>
    </row>
    <row r="40">
      <c r="A40" s="148" t="inlineStr">
        <is>
          <t xml:space="preserve">State Hospital - Medicaid            </t>
        </is>
      </c>
      <c r="B40" s="93">
        <f>P27</f>
        <v/>
      </c>
      <c r="C40" s="307">
        <f>Q27</f>
        <v/>
      </c>
      <c r="D40" s="101" t="n">
        <v>0.3</v>
      </c>
      <c r="E40" s="339">
        <f>C40*D40</f>
        <v/>
      </c>
      <c r="F40" s="340">
        <f>C40-E40</f>
        <v/>
      </c>
      <c r="G40" s="333" t="n"/>
      <c r="H40" s="334" t="n"/>
      <c r="I40" s="311" t="n"/>
      <c r="J40" s="259" t="n"/>
      <c r="K40" s="260" t="n"/>
      <c r="O40" s="131" t="n"/>
      <c r="P40" s="131" t="n"/>
      <c r="U40" s="283" t="n"/>
      <c r="V40" s="283" t="n"/>
      <c r="W40" s="283" t="n"/>
      <c r="X40" s="283" t="n"/>
      <c r="AI40" s="151" t="n"/>
    </row>
    <row r="41" ht="15" customHeight="1" s="20" thickBot="1">
      <c r="A41" s="127" t="inlineStr">
        <is>
          <t>State Hospital Total</t>
        </is>
      </c>
      <c r="B41" s="128">
        <f>SUM(B39:B40)</f>
        <v/>
      </c>
      <c r="C41" s="302">
        <f>SUM(C39:C40)</f>
        <v/>
      </c>
      <c r="D41" s="129" t="n"/>
      <c r="E41" s="302">
        <f>SUM(E39:E40)</f>
        <v/>
      </c>
      <c r="F41" s="302">
        <f>F40</f>
        <v/>
      </c>
      <c r="G41" s="302" t="n">
        <v>325000</v>
      </c>
      <c r="H41" s="303">
        <f>E41/G41</f>
        <v/>
      </c>
      <c r="I41" s="304" t="n"/>
      <c r="J41" s="305">
        <f>(H41/H$3)*G41</f>
        <v/>
      </c>
      <c r="K41" s="306">
        <f>J41-G41</f>
        <v/>
      </c>
      <c r="O41" s="131" t="n"/>
      <c r="P41" s="131" t="n"/>
      <c r="Q41" s="341" t="n"/>
      <c r="T41" s="342" t="n"/>
      <c r="U41" s="283" t="n"/>
      <c r="V41" s="283" t="n"/>
      <c r="W41" s="283" t="n"/>
      <c r="X41" s="283" t="n"/>
    </row>
    <row r="42" ht="15" customHeight="1" s="20" thickBot="1">
      <c r="A42" s="65" t="n"/>
      <c r="B42" s="90" t="n"/>
      <c r="C42" s="295" t="n"/>
      <c r="D42" s="91" t="n"/>
      <c r="E42" s="295" t="n"/>
      <c r="F42" s="295" t="n"/>
      <c r="G42" s="295" t="n"/>
      <c r="H42" s="70" t="n"/>
      <c r="I42" s="71" t="n"/>
      <c r="J42" s="312" t="n"/>
      <c r="K42" s="256" t="n"/>
      <c r="O42" s="131" t="n"/>
      <c r="P42" s="131" t="n"/>
      <c r="Q42" s="341" t="n"/>
      <c r="U42" s="283" t="n"/>
      <c r="V42" s="283" t="n"/>
      <c r="W42" s="283" t="n"/>
      <c r="X42" s="283" t="n"/>
    </row>
    <row r="43">
      <c r="A43" s="154" t="inlineStr">
        <is>
          <t xml:space="preserve">Mental Health Court                   </t>
        </is>
      </c>
      <c r="B43" s="133">
        <f>P29</f>
        <v/>
      </c>
      <c r="C43" s="318">
        <f>Q29</f>
        <v/>
      </c>
      <c r="D43" s="135" t="n">
        <v>1</v>
      </c>
      <c r="E43" s="319">
        <f>C43*D43</f>
        <v/>
      </c>
      <c r="F43" s="320" t="n"/>
      <c r="G43" s="329" t="n"/>
      <c r="H43" s="330" t="n"/>
      <c r="I43" s="323" t="n"/>
      <c r="J43" s="257" t="n"/>
      <c r="K43" s="258" t="n"/>
      <c r="O43" s="131" t="n"/>
      <c r="P43" s="131" t="n"/>
    </row>
    <row r="44">
      <c r="A44" s="138" t="inlineStr">
        <is>
          <t xml:space="preserve">Mental Health Court - Medicaid        </t>
        </is>
      </c>
      <c r="B44" s="139">
        <f>P30</f>
        <v/>
      </c>
      <c r="C44" s="331">
        <f>Q30</f>
        <v/>
      </c>
      <c r="D44" s="123" t="n">
        <v>0.3</v>
      </c>
      <c r="E44" s="325">
        <f>C44*D44</f>
        <v/>
      </c>
      <c r="F44" s="310">
        <f>C44-E44</f>
        <v/>
      </c>
      <c r="G44" s="333" t="n"/>
      <c r="H44" s="334" t="n"/>
      <c r="I44" s="323" t="n"/>
      <c r="J44" s="259" t="n"/>
      <c r="K44" s="260" t="n"/>
      <c r="O44" s="131" t="n"/>
      <c r="P44" s="131" t="n"/>
    </row>
    <row r="45" ht="15" customHeight="1" s="20" thickBot="1">
      <c r="A45" s="127" t="inlineStr">
        <is>
          <t>Mental Health Court Total</t>
        </is>
      </c>
      <c r="B45" s="128">
        <f>SUM(B43:B44)</f>
        <v/>
      </c>
      <c r="C45" s="302">
        <f>SUM(C43:C44)</f>
        <v/>
      </c>
      <c r="D45" s="129" t="n"/>
      <c r="E45" s="302">
        <f>SUM(E43:E44)</f>
        <v/>
      </c>
      <c r="F45" s="302">
        <f>F44</f>
        <v/>
      </c>
      <c r="G45" s="302" t="n">
        <v>300000</v>
      </c>
      <c r="H45" s="303">
        <f>E45/G45</f>
        <v/>
      </c>
      <c r="I45" s="304" t="n"/>
      <c r="J45" s="305">
        <f>(H45/H$3)*G45</f>
        <v/>
      </c>
      <c r="K45" s="306">
        <f>J45-G45</f>
        <v/>
      </c>
      <c r="O45" s="131" t="n"/>
      <c r="P45" s="131" t="n"/>
    </row>
    <row r="46" ht="15" customHeight="1" s="20" thickBot="1">
      <c r="A46" s="65" t="n"/>
      <c r="B46" s="90" t="n"/>
      <c r="C46" s="295" t="n"/>
      <c r="D46" s="91" t="n"/>
      <c r="E46" s="295" t="n"/>
      <c r="F46" s="343" t="n"/>
      <c r="G46" s="295" t="n"/>
      <c r="H46" s="70" t="n"/>
      <c r="I46" s="71" t="n"/>
      <c r="J46" s="344" t="n"/>
      <c r="K46" s="242" t="n"/>
      <c r="O46" s="131" t="n"/>
      <c r="P46" s="131" t="n"/>
    </row>
    <row r="47">
      <c r="A47" s="154" t="inlineStr">
        <is>
          <t xml:space="preserve">Misdemeanant PSC                   </t>
        </is>
      </c>
      <c r="B47" s="133">
        <f>P31</f>
        <v/>
      </c>
      <c r="C47" s="318">
        <f>Q31</f>
        <v/>
      </c>
      <c r="D47" s="135" t="n">
        <v>1</v>
      </c>
      <c r="E47" s="319">
        <f>C47*D47</f>
        <v/>
      </c>
      <c r="F47" s="320" t="n"/>
      <c r="G47" s="329" t="n"/>
      <c r="H47" s="330" t="n"/>
      <c r="I47" s="323" t="n"/>
      <c r="J47" s="345" t="n"/>
      <c r="K47" s="244" t="n"/>
      <c r="O47" s="131" t="n"/>
      <c r="P47" s="131" t="n"/>
      <c r="AE47" s="161" t="n"/>
    </row>
    <row r="48">
      <c r="A48" s="138" t="inlineStr">
        <is>
          <t xml:space="preserve">Misdemeanant PSC - Medicaid        </t>
        </is>
      </c>
      <c r="B48" s="139">
        <f>P32</f>
        <v/>
      </c>
      <c r="C48" s="331">
        <f>Q32</f>
        <v/>
      </c>
      <c r="D48" s="123" t="n">
        <v>0.3</v>
      </c>
      <c r="E48" s="325">
        <f>C48*D48</f>
        <v/>
      </c>
      <c r="F48" s="310">
        <f>C48-E48</f>
        <v/>
      </c>
      <c r="G48" s="333" t="n"/>
      <c r="H48" s="334" t="n"/>
      <c r="I48" s="323" t="n"/>
      <c r="J48" s="345" t="n"/>
      <c r="K48" s="244" t="n"/>
      <c r="O48" s="131" t="n"/>
      <c r="P48" s="131" t="n"/>
      <c r="AF48" s="161" t="n"/>
      <c r="AG48" s="161" t="n"/>
    </row>
    <row r="49" ht="15" customHeight="1" s="20" thickBot="1">
      <c r="A49" s="127" t="inlineStr">
        <is>
          <t>Misdemeanant PSC Total</t>
        </is>
      </c>
      <c r="B49" s="128">
        <f>SUM(B47:B48)</f>
        <v/>
      </c>
      <c r="C49" s="302">
        <f>SUM(C47:C48)</f>
        <v/>
      </c>
      <c r="D49" s="129" t="n"/>
      <c r="E49" s="302">
        <f>SUM(E47:E48)</f>
        <v/>
      </c>
      <c r="F49" s="302">
        <f>F48</f>
        <v/>
      </c>
      <c r="G49" s="302" t="n">
        <v>275000</v>
      </c>
      <c r="H49" s="303">
        <f>E49/G49</f>
        <v/>
      </c>
      <c r="I49" s="304" t="n"/>
      <c r="J49" s="162">
        <f>(H49/H3)*G49</f>
        <v/>
      </c>
      <c r="K49" s="163">
        <f>J49-G49</f>
        <v/>
      </c>
      <c r="O49" s="131" t="n"/>
      <c r="P49" s="131" t="n"/>
    </row>
    <row r="50" ht="15" customHeight="1" s="20" thickBot="1">
      <c r="A50" s="65" t="n"/>
      <c r="B50" s="90" t="n"/>
      <c r="C50" s="295" t="n"/>
      <c r="D50" s="91" t="n"/>
      <c r="E50" s="295" t="n"/>
      <c r="F50" s="343" t="n"/>
      <c r="G50" s="295" t="n"/>
      <c r="H50" s="70" t="n"/>
      <c r="I50" s="71" t="n"/>
      <c r="J50" s="345" t="n"/>
      <c r="K50" s="258" t="n"/>
      <c r="O50" s="131" t="n"/>
      <c r="P50" s="131" t="n"/>
    </row>
    <row r="51" ht="16.5" customHeight="1" s="20">
      <c r="A51" s="132" t="inlineStr">
        <is>
          <t xml:space="preserve">Medicaid Only                        </t>
        </is>
      </c>
      <c r="B51" s="121">
        <f>P23</f>
        <v/>
      </c>
      <c r="C51" s="324">
        <f>Q23</f>
        <v/>
      </c>
      <c r="D51" s="123" t="n">
        <v>0.3</v>
      </c>
      <c r="E51" s="319">
        <f>C51*D51</f>
        <v/>
      </c>
      <c r="F51" s="346">
        <f>C51-E51</f>
        <v/>
      </c>
      <c r="G51" s="347" t="n"/>
      <c r="H51" s="348" t="n"/>
      <c r="I51" s="323" t="n"/>
      <c r="J51" s="259" t="n"/>
      <c r="K51" s="246" t="n"/>
      <c r="O51" s="131" t="n"/>
      <c r="P51" s="131" t="n"/>
    </row>
    <row r="52" ht="15" customHeight="1" s="20" thickBot="1">
      <c r="A52" s="127" t="inlineStr">
        <is>
          <t>Medicaid Only Total</t>
        </is>
      </c>
      <c r="B52" s="128">
        <f>B51</f>
        <v/>
      </c>
      <c r="C52" s="302">
        <f>C51</f>
        <v/>
      </c>
      <c r="D52" s="129" t="n"/>
      <c r="E52" s="302">
        <f>E51</f>
        <v/>
      </c>
      <c r="F52" s="302">
        <f>F51</f>
        <v/>
      </c>
      <c r="G52" s="302" t="n">
        <v>916667</v>
      </c>
      <c r="H52" s="303">
        <f>C52/G52</f>
        <v/>
      </c>
      <c r="I52" s="304" t="n"/>
      <c r="J52" s="349">
        <f>(H52/H$3)*G$52</f>
        <v/>
      </c>
      <c r="K52" s="306">
        <f>J52-G52</f>
        <v/>
      </c>
      <c r="O52" s="131" t="n"/>
      <c r="P52" s="131" t="n"/>
    </row>
    <row r="53" ht="15" customHeight="1" s="20" thickBot="1">
      <c r="A53" s="65" t="n"/>
      <c r="B53" s="90" t="n"/>
      <c r="C53" s="295" t="n"/>
      <c r="D53" s="91" t="n"/>
      <c r="E53" s="295" t="n"/>
      <c r="F53" s="343" t="n"/>
      <c r="G53" s="295" t="n"/>
      <c r="H53" s="70" t="n"/>
      <c r="I53" s="71" t="n"/>
      <c r="J53" s="344" t="n"/>
      <c r="K53" s="242" t="n"/>
      <c r="O53" s="131" t="n"/>
      <c r="P53" s="131" t="n"/>
    </row>
    <row r="54" ht="15" customHeight="1" s="20" thickBot="1">
      <c r="A54" s="171" t="inlineStr">
        <is>
          <t>Unknown / Ineligible / Reserve</t>
        </is>
      </c>
      <c r="B54" s="172">
        <f>P28</f>
        <v/>
      </c>
      <c r="C54" s="350">
        <f>Q28</f>
        <v/>
      </c>
      <c r="D54" s="174" t="n">
        <v>1</v>
      </c>
      <c r="E54" s="350">
        <f>C54*D54</f>
        <v/>
      </c>
      <c r="F54" s="351" t="n"/>
      <c r="G54" s="352" t="n">
        <v>546455</v>
      </c>
      <c r="H54" s="353" t="n"/>
      <c r="I54" s="300" t="n"/>
      <c r="J54" s="243" t="n"/>
      <c r="K54" s="244" t="n"/>
      <c r="N54" s="179" t="n"/>
      <c r="O54" s="131" t="n"/>
      <c r="P54" s="131" t="n"/>
    </row>
    <row r="55" ht="15" customHeight="1" s="20" thickBot="1">
      <c r="A55" s="65" t="n"/>
      <c r="B55" s="90" t="n"/>
      <c r="C55" s="295" t="n"/>
      <c r="D55" s="68" t="n"/>
      <c r="E55" s="294" t="n"/>
      <c r="F55" s="346" t="n"/>
      <c r="G55" s="295" t="n"/>
      <c r="H55" s="70" t="n"/>
      <c r="I55" s="300" t="n"/>
      <c r="J55" s="243" t="n"/>
      <c r="K55" s="244" t="n"/>
      <c r="O55" s="131" t="n"/>
      <c r="P55" s="131" t="n"/>
    </row>
    <row r="56" ht="15" customHeight="1" s="20" thickBot="1">
      <c r="A56" s="127" t="inlineStr">
        <is>
          <t xml:space="preserve">Direct Client Treatment Delivery Services </t>
        </is>
      </c>
      <c r="B56" s="128">
        <f>B55</f>
        <v/>
      </c>
      <c r="C56" s="302" t="n">
        <v>312859</v>
      </c>
      <c r="D56" s="129" t="n"/>
      <c r="E56" s="302">
        <f>C56</f>
        <v/>
      </c>
      <c r="F56" s="302">
        <f>F55</f>
        <v/>
      </c>
      <c r="G56" s="302" t="n">
        <v>546455</v>
      </c>
      <c r="H56" s="303">
        <f>E56/G56</f>
        <v/>
      </c>
      <c r="I56" s="300" t="n"/>
      <c r="J56" s="180">
        <f>(H56/H3)*G56</f>
        <v/>
      </c>
      <c r="K56" s="163">
        <f>J56-G56</f>
        <v/>
      </c>
      <c r="N56" s="354" t="n"/>
      <c r="O56" s="131" t="n"/>
      <c r="P56" s="131" t="n"/>
    </row>
    <row r="57" ht="15" customHeight="1" s="20" thickBot="1">
      <c r="A57" s="65" t="n"/>
      <c r="B57" s="90" t="n"/>
      <c r="C57" s="295" t="n"/>
      <c r="D57" s="68" t="n"/>
      <c r="E57" s="294" t="n"/>
      <c r="F57" s="346" t="n"/>
      <c r="G57" s="295" t="n"/>
      <c r="H57" s="70" t="n"/>
      <c r="I57" s="71" t="n"/>
      <c r="J57" s="182" t="n"/>
      <c r="K57" s="183" t="n"/>
      <c r="O57" s="131" t="n"/>
      <c r="P57" s="131" t="n"/>
    </row>
    <row r="58" ht="15" customHeight="1" s="20" thickBot="1">
      <c r="A58" s="184" t="inlineStr">
        <is>
          <t>Non-Medicaid Total</t>
        </is>
      </c>
      <c r="B58" s="185" t="n"/>
      <c r="C58" s="355" t="n"/>
      <c r="D58" s="187" t="n"/>
      <c r="E58" s="355">
        <f>SUM(E13,E17,E21,E25,E29,E33,E37,E41,E45,E49,E52,E54,E56)</f>
        <v/>
      </c>
      <c r="F58" s="355" t="n"/>
      <c r="G58" s="356">
        <f>SUM(G13:G54)</f>
        <v/>
      </c>
      <c r="H58" s="357">
        <f>SUM(E58)/G58</f>
        <v/>
      </c>
      <c r="I58" s="358" t="n"/>
      <c r="J58" s="359">
        <f>(H58/H$3)*G58</f>
        <v/>
      </c>
      <c r="K58" s="360">
        <f>J58-G58</f>
        <v/>
      </c>
      <c r="O58" s="131" t="n"/>
      <c r="P58" s="131" t="n"/>
    </row>
    <row r="59" ht="15" customHeight="1" s="20" thickBot="1">
      <c r="A59" s="65" t="n"/>
      <c r="B59" s="90" t="n"/>
      <c r="C59" s="295" t="n"/>
      <c r="D59" s="91" t="n"/>
      <c r="E59" s="295" t="n"/>
      <c r="F59" s="343" t="n"/>
      <c r="G59" s="295" t="n"/>
      <c r="H59" s="70" t="n"/>
      <c r="I59" s="71" t="n"/>
      <c r="J59" s="361" t="n"/>
      <c r="K59" s="362" t="n"/>
      <c r="O59" s="131" t="n"/>
      <c r="P59" s="131" t="n"/>
    </row>
    <row r="60" ht="15" customHeight="1" s="20" thickBot="1">
      <c r="A60" s="184" t="inlineStr">
        <is>
          <t>Medicaid Total</t>
        </is>
      </c>
      <c r="B60" s="185" t="n"/>
      <c r="C60" s="363" t="n"/>
      <c r="D60" s="187" t="n"/>
      <c r="E60" s="355" t="n"/>
      <c r="F60" s="355">
        <f>SUM(F13,F17,F21,F25,F29,F33,F37,F41,F45,F49,F52)</f>
        <v/>
      </c>
      <c r="G60" s="356" t="n"/>
      <c r="H60" s="357" t="n"/>
      <c r="I60" s="358" t="n"/>
      <c r="J60" s="364">
        <f>(H60/H$3)*G60</f>
        <v/>
      </c>
      <c r="K60" s="360">
        <f>J60-G60</f>
        <v/>
      </c>
      <c r="O60" s="131" t="n"/>
      <c r="P60" s="131" t="n"/>
    </row>
    <row r="61" ht="15" customHeight="1" s="20" thickBot="1">
      <c r="A61" s="65" t="n"/>
      <c r="B61" s="90" t="n"/>
      <c r="D61" s="91" t="n"/>
      <c r="E61" s="295" t="n"/>
      <c r="F61" s="343" t="n"/>
      <c r="G61" s="295" t="n"/>
      <c r="H61" s="70" t="n"/>
      <c r="I61" s="71" t="n"/>
      <c r="J61" s="361" t="n"/>
      <c r="K61" s="362" t="n"/>
      <c r="O61" s="131" t="n"/>
      <c r="P61" s="131" t="n"/>
    </row>
    <row r="62" ht="15" customHeight="1" s="20" thickBot="1">
      <c r="A62" s="184" t="inlineStr">
        <is>
          <t>Grand Total</t>
        </is>
      </c>
      <c r="B62" s="185">
        <f>SUM(B13,B17,B21,B25,B29,B33,B37,B41,B45,B49,B52,B54,B56)</f>
        <v/>
      </c>
      <c r="C62" s="363">
        <f>SUM(C13,C17,C21,C25,C29,C33,C37,C41,C45,C49,C52,C54,C56)</f>
        <v/>
      </c>
      <c r="D62" s="187" t="n"/>
      <c r="E62" s="355" t="n"/>
      <c r="F62" s="355">
        <f>SUM(E58:F61)</f>
        <v/>
      </c>
      <c r="G62" s="356">
        <f>SUM(G58:G61)</f>
        <v/>
      </c>
      <c r="H62" s="357">
        <f>SUM(C62)/G62</f>
        <v/>
      </c>
      <c r="I62" s="358" t="n"/>
      <c r="J62" s="364">
        <f>(H62/H$3)*G62</f>
        <v/>
      </c>
      <c r="K62" s="360">
        <f>J62-G62</f>
        <v/>
      </c>
      <c r="O62" s="131" t="n"/>
      <c r="P62" s="131" t="n"/>
    </row>
    <row r="63">
      <c r="C63" s="354" t="n"/>
      <c r="O63" s="131" t="n"/>
      <c r="P63" s="131" t="n"/>
    </row>
    <row r="64">
      <c r="B64" s="365" t="n"/>
      <c r="C64" s="366" t="n"/>
      <c r="D64" s="366" t="n"/>
      <c r="E64" s="366" t="n"/>
      <c r="F64" s="366" t="n"/>
      <c r="G64" s="366" t="n"/>
      <c r="H64" s="366" t="n"/>
      <c r="I64" s="366" t="n"/>
      <c r="J64" s="366" t="n"/>
      <c r="K64" s="366" t="n"/>
      <c r="L64" s="354" t="n"/>
      <c r="O64" s="131" t="n"/>
      <c r="P64" s="131" t="n"/>
    </row>
    <row r="65" ht="15" customHeight="1" s="20">
      <c r="A65" s="251" t="inlineStr">
        <is>
          <t>V:\BPA Invoices New\2014\20140328\Claims Reports\DHW SR056_SFY14_6-7-13 - 3-13-14_Claims Report.xlsx</t>
        </is>
      </c>
      <c r="I65" s="240" t="n"/>
      <c r="J65" s="367" t="n"/>
      <c r="K65" s="240" t="n"/>
      <c r="O65" s="131" t="n"/>
      <c r="P65" s="131" t="n"/>
    </row>
    <row r="66">
      <c r="A66" s="240" t="n"/>
      <c r="I66" s="240" t="n"/>
      <c r="J66" s="367" t="n"/>
      <c r="K66" s="240" t="n"/>
      <c r="L66" s="354" t="n"/>
      <c r="O66" s="131" t="n"/>
      <c r="P66" s="131" t="n"/>
    </row>
    <row r="67">
      <c r="O67" s="131" t="n"/>
      <c r="P67" s="131" t="n"/>
    </row>
    <row r="68" ht="21" customHeight="1" s="20">
      <c r="G68" s="202" t="n"/>
      <c r="J68" s="368" t="n"/>
      <c r="O68" s="131" t="n"/>
      <c r="P68" s="131" t="n"/>
    </row>
    <row r="69" ht="21" customHeight="1" s="20">
      <c r="B69" s="204" t="n"/>
      <c r="C69" s="354" t="n"/>
      <c r="E69" s="151" t="n"/>
      <c r="O69" s="131" t="n"/>
    </row>
    <row r="70" ht="39.75" customFormat="1" customHeight="1" s="205">
      <c r="G70" s="269" t="n"/>
      <c r="J70" s="270" t="n"/>
    </row>
    <row r="71" hidden="1" ht="39.75" customFormat="1" customHeight="1" s="205">
      <c r="A71" t="inlineStr">
        <is>
          <t>[Person_3]</t>
        </is>
      </c>
      <c r="B71">
        <f>SUM(B68:B70)</f>
        <v/>
      </c>
      <c r="C71">
        <f>SUM(C68:C70)</f>
        <v/>
      </c>
      <c r="D71">
        <f>SUM(D68:D70)</f>
        <v/>
      </c>
      <c r="E71">
        <f>SUM(E68:E70)</f>
        <v/>
      </c>
      <c r="F71">
        <f>SUM(F68:F70)</f>
        <v/>
      </c>
      <c r="G71" s="269">
        <f>SUM(G68:G70)</f>
        <v/>
      </c>
      <c r="J71" s="270" t="n"/>
      <c r="M71" s="271" t="n"/>
    </row>
    <row r="72" hidden="1" s="20">
      <c r="S72" s="205" t="n"/>
      <c r="W72" s="205" t="n"/>
      <c r="AO72" s="205" t="n"/>
      <c r="AP72" s="205" t="n"/>
      <c r="AQ72" s="205" t="n"/>
      <c r="AR72" s="205" t="n"/>
      <c r="AS72" s="205" t="n"/>
    </row>
    <row r="73" hidden="1" s="20">
      <c r="S73" s="205" t="n"/>
      <c r="T73" s="205" t="n"/>
      <c r="U73" s="205" t="n"/>
      <c r="V73" s="205" t="n"/>
      <c r="W73" s="205" t="n"/>
      <c r="AB73" s="205" t="n"/>
      <c r="AD73" s="205" t="n"/>
    </row>
    <row r="74" hidden="1" ht="15" customHeight="1" s="20" thickBot="1">
      <c r="A74" s="207" t="inlineStr">
        <is>
          <t>Grand Total</t>
        </is>
      </c>
      <c r="B74" s="208" t="n">
        <v>6196</v>
      </c>
      <c r="C74" s="369" t="n">
        <v>3871765.830000111</v>
      </c>
      <c r="D74" s="210" t="n">
        <v>0.786960501172644</v>
      </c>
      <c r="E74" s="370" t="n">
        <v>3046926.778000006</v>
      </c>
      <c r="F74" s="371" t="n">
        <v>824839.0519999991</v>
      </c>
      <c r="G74" s="369" t="n">
        <v>7182150.000000001</v>
      </c>
      <c r="H74" s="372" t="n">
        <v>0.4242360265380151</v>
      </c>
      <c r="I74" s="358" t="n"/>
      <c r="J74" s="373" t="n">
        <v>7493792.886432447</v>
      </c>
      <c r="K74" s="374" t="n">
        <v>311642.8864324456</v>
      </c>
      <c r="O74" s="216" t="n"/>
      <c r="P74" s="216" t="n"/>
      <c r="T74" s="205" t="n"/>
      <c r="U74" s="205" t="n"/>
      <c r="V74" s="205" t="n"/>
      <c r="AA74" s="205" t="n"/>
      <c r="AB74" s="205" t="n"/>
      <c r="AD74" s="205" t="n"/>
    </row>
    <row r="75" hidden="1" s="20">
      <c r="A75" s="217" t="n"/>
      <c r="B75" s="218" t="n"/>
      <c r="C75" s="375" t="n"/>
      <c r="D75" s="375" t="n"/>
      <c r="E75" s="375" t="n"/>
      <c r="F75" s="375" t="n"/>
      <c r="G75" s="375" t="n"/>
      <c r="H75" s="375" t="n"/>
      <c r="I75" s="358" t="n"/>
      <c r="J75" s="376" t="n"/>
      <c r="K75" s="375" t="n"/>
      <c r="X75" s="205" t="n"/>
      <c r="Y75" s="205" t="n"/>
      <c r="Z75" s="205" t="n"/>
      <c r="AA75" s="205" t="n"/>
      <c r="AE75" s="205" t="n"/>
    </row>
    <row r="76" hidden="1" s="20">
      <c r="X76" s="205" t="n"/>
      <c r="Y76" s="205" t="n"/>
      <c r="Z76" s="205" t="n"/>
      <c r="AE76" s="205" t="n"/>
      <c r="AF76" s="205" t="n"/>
      <c r="AG76" s="205" t="n"/>
    </row>
    <row r="77" hidden="1" ht="15" customHeight="1" s="20" thickBot="1">
      <c r="A77" s="221" t="inlineStr">
        <is>
          <t>GF</t>
        </is>
      </c>
      <c r="B77" s="222" t="n"/>
      <c r="C77" s="377" t="n"/>
      <c r="D77" s="378" t="n"/>
      <c r="E77" s="378" t="n">
        <v>3046926.778000006</v>
      </c>
      <c r="F77" s="379" t="n"/>
      <c r="G77" s="377" t="n">
        <v>7182150.000000001</v>
      </c>
      <c r="H77" s="380" t="n">
        <v>0.4242360265380151</v>
      </c>
      <c r="I77" s="358" t="n"/>
      <c r="J77" s="373" t="n">
        <v>7493792.886432447</v>
      </c>
      <c r="K77" s="374" t="n">
        <v>311642.8864324456</v>
      </c>
      <c r="AF77" s="205" t="n"/>
      <c r="AG77" s="205" t="n"/>
    </row>
    <row r="78" hidden="1" ht="15" customHeight="1" s="20" thickBot="1">
      <c r="A78" s="227" t="inlineStr">
        <is>
          <t>Medicaid</t>
        </is>
      </c>
      <c r="B78" s="228" t="n"/>
      <c r="C78" s="381" t="n"/>
      <c r="D78" s="375" t="n"/>
      <c r="E78" s="375" t="n"/>
      <c r="F78" s="382" t="n">
        <v>824839.0519999991</v>
      </c>
      <c r="G78" s="381" t="n"/>
      <c r="H78" s="383" t="n">
        <v>0.2914625625441693</v>
      </c>
      <c r="I78" s="358" t="n"/>
      <c r="J78" s="373" t="n">
        <v>2028658.208972971</v>
      </c>
      <c r="K78" s="374" t="n">
        <v>-801341.7910270293</v>
      </c>
    </row>
    <row r="79" hidden="1" ht="15" customHeight="1" s="20" thickBot="1">
      <c r="A79" s="232" t="inlineStr">
        <is>
          <t>GF Plus Medicaid</t>
        </is>
      </c>
      <c r="B79" s="233" t="n"/>
      <c r="C79" s="384" t="n">
        <v>3871765.830000005</v>
      </c>
      <c r="D79" s="370" t="n"/>
      <c r="E79" s="370" t="n"/>
      <c r="F79" s="371" t="n"/>
      <c r="G79" s="384" t="n"/>
      <c r="H79" s="385" t="n">
        <v>0.3867067343178043</v>
      </c>
      <c r="I79" s="358" t="n"/>
      <c r="J79" s="373" t="n">
        <v>9522451.095405417</v>
      </c>
      <c r="K79" s="374" t="n">
        <v>-489698.9045945834</v>
      </c>
    </row>
    <row r="80" hidden="1" s="20">
      <c r="A80" s="217" t="n"/>
      <c r="B80" s="218" t="n"/>
      <c r="C80" s="375" t="n"/>
      <c r="D80" s="375" t="n"/>
      <c r="E80" s="375" t="n"/>
      <c r="F80" s="375" t="n"/>
      <c r="G80" s="375" t="n"/>
      <c r="H80" s="358" t="n"/>
      <c r="I80" s="358" t="n"/>
      <c r="J80" s="376" t="n"/>
      <c r="K80" s="375" t="n"/>
    </row>
    <row r="81" hidden="1" s="20">
      <c r="B81" s="365" t="n">
        <v>6196</v>
      </c>
      <c r="C81" s="269" t="n">
        <v>3871765.830000005</v>
      </c>
      <c r="D81" s="269" t="n"/>
      <c r="E81" s="269" t="n"/>
      <c r="F81" s="269" t="n"/>
      <c r="G81" s="269" t="n">
        <v>7182150.000000001</v>
      </c>
      <c r="H81" s="269" t="n"/>
      <c r="I81" s="269" t="n"/>
      <c r="J81" s="366" t="n">
        <v>7423408.469135149</v>
      </c>
      <c r="K81" s="269" t="n">
        <v>241258.469135149</v>
      </c>
    </row>
    <row r="82" hidden="1" s="20"/>
    <row r="83" hidden="1" s="20">
      <c r="C83" s="354" t="n"/>
    </row>
    <row r="84" hidden="1" s="20">
      <c r="A84" s="239" t="n"/>
      <c r="B84" s="204" t="n"/>
    </row>
    <row r="85" hidden="1" s="20"/>
    <row r="86" hidden="1" s="20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>
      <c r="R147">
        <f>SUM(R33:R144)</f>
        <v/>
      </c>
    </row>
  </sheetData>
  <mergeCells count="21">
    <mergeCell ref="G43:G44"/>
    <mergeCell ref="H43:H44"/>
    <mergeCell ref="J42:K44"/>
    <mergeCell ref="J14:K16"/>
    <mergeCell ref="G39:G40"/>
    <mergeCell ref="H31:H32"/>
    <mergeCell ref="J38:K40"/>
    <mergeCell ref="H39:H40"/>
    <mergeCell ref="A65:H65"/>
    <mergeCell ref="J34:K36"/>
    <mergeCell ref="A66:H66"/>
    <mergeCell ref="J30:K32"/>
    <mergeCell ref="H47:H48"/>
    <mergeCell ref="M1:AB1"/>
    <mergeCell ref="J26:K28"/>
    <mergeCell ref="G35:G36"/>
    <mergeCell ref="G47:G48"/>
    <mergeCell ref="J22:K24"/>
    <mergeCell ref="J18:K20"/>
    <mergeCell ref="G31:G32"/>
    <mergeCell ref="H35:H36"/>
  </mergeCells>
  <conditionalFormatting sqref="H13:I13 H15:I15 H24 H31:I32 H35:I36 H39:I40 H58:I58 H74:I74 H79:I80 I75">
    <cfRule type="cellIs" priority="42" operator="greaterThan" dxfId="0">
      <formula>$H$3</formula>
    </cfRule>
  </conditionalFormatting>
  <conditionalFormatting sqref="H13:I13">
    <cfRule type="cellIs" priority="41" operator="greaterThan" dxfId="0">
      <formula>$H$3</formula>
    </cfRule>
  </conditionalFormatting>
  <conditionalFormatting sqref="I77:I78">
    <cfRule type="cellIs" priority="40" operator="greaterThan" dxfId="0">
      <formula>$H$3</formula>
    </cfRule>
  </conditionalFormatting>
  <conditionalFormatting sqref="H77:H78">
    <cfRule type="cellIs" priority="39" operator="greaterThan" dxfId="0">
      <formula>$H$3</formula>
    </cfRule>
  </conditionalFormatting>
  <conditionalFormatting sqref="I54:I56">
    <cfRule type="cellIs" priority="38" operator="greaterThan" dxfId="0">
      <formula>$H$3</formula>
    </cfRule>
  </conditionalFormatting>
  <conditionalFormatting sqref="H43:H44">
    <cfRule type="cellIs" priority="36" operator="greaterThan" dxfId="0">
      <formula>$H$3</formula>
    </cfRule>
  </conditionalFormatting>
  <conditionalFormatting sqref="I43:I44">
    <cfRule type="cellIs" priority="37" operator="greaterThan" dxfId="0">
      <formula>$H$3</formula>
    </cfRule>
  </conditionalFormatting>
  <conditionalFormatting sqref="H16:I16">
    <cfRule type="cellIs" priority="35" operator="greaterThan" dxfId="0">
      <formula>$H$3</formula>
    </cfRule>
  </conditionalFormatting>
  <conditionalFormatting sqref="H23">
    <cfRule type="cellIs" priority="34" operator="greaterThan" dxfId="0">
      <formula>$H$3</formula>
    </cfRule>
  </conditionalFormatting>
  <conditionalFormatting sqref="H17:I17">
    <cfRule type="cellIs" priority="32" operator="greaterThan" dxfId="0">
      <formula>$H$3</formula>
    </cfRule>
    <cfRule type="cellIs" priority="33" operator="greaterThan" dxfId="0">
      <formula>$H$3</formula>
    </cfRule>
  </conditionalFormatting>
  <conditionalFormatting sqref="H25:I25">
    <cfRule type="cellIs" priority="30" operator="greaterThan" dxfId="0">
      <formula>$H$3</formula>
    </cfRule>
    <cfRule type="cellIs" priority="31" operator="greaterThan" dxfId="0">
      <formula>$H$3</formula>
    </cfRule>
  </conditionalFormatting>
  <conditionalFormatting sqref="H19:I19">
    <cfRule type="cellIs" priority="29" operator="greaterThan" dxfId="0">
      <formula>$H$3</formula>
    </cfRule>
  </conditionalFormatting>
  <conditionalFormatting sqref="H20:I20">
    <cfRule type="cellIs" priority="28" operator="greaterThan" dxfId="0">
      <formula>$H$3</formula>
    </cfRule>
  </conditionalFormatting>
  <conditionalFormatting sqref="H21:I21">
    <cfRule type="cellIs" priority="26" operator="greaterThan" dxfId="0">
      <formula>$H$3</formula>
    </cfRule>
    <cfRule type="cellIs" priority="27" operator="greaterThan" dxfId="0">
      <formula>$H$3</formula>
    </cfRule>
  </conditionalFormatting>
  <conditionalFormatting sqref="H29:I29">
    <cfRule type="cellIs" priority="24" operator="greaterThan" dxfId="0">
      <formula>$H$3</formula>
    </cfRule>
    <cfRule type="cellIs" priority="25" operator="greaterThan" dxfId="0">
      <formula>$H$3</formula>
    </cfRule>
  </conditionalFormatting>
  <conditionalFormatting sqref="H27:I27">
    <cfRule type="cellIs" priority="23" operator="greaterThan" dxfId="0">
      <formula>$H$3</formula>
    </cfRule>
  </conditionalFormatting>
  <conditionalFormatting sqref="H28:I28">
    <cfRule type="cellIs" priority="22" operator="greaterThan" dxfId="0">
      <formula>$H$3</formula>
    </cfRule>
  </conditionalFormatting>
  <conditionalFormatting sqref="H33:I33">
    <cfRule type="cellIs" priority="20" operator="greaterThan" dxfId="0">
      <formula>$H$3</formula>
    </cfRule>
    <cfRule type="cellIs" priority="21" operator="greaterThan" dxfId="0">
      <formula>$H$3</formula>
    </cfRule>
  </conditionalFormatting>
  <conditionalFormatting sqref="H37:I37">
    <cfRule type="cellIs" priority="18" operator="greaterThan" dxfId="0">
      <formula>$H$3</formula>
    </cfRule>
    <cfRule type="cellIs" priority="19" operator="greaterThan" dxfId="0">
      <formula>$H$3</formula>
    </cfRule>
  </conditionalFormatting>
  <conditionalFormatting sqref="H41:I41">
    <cfRule type="cellIs" priority="16" operator="greaterThan" dxfId="0">
      <formula>$H$3</formula>
    </cfRule>
    <cfRule type="cellIs" priority="17" operator="greaterThan" dxfId="0">
      <formula>$H$3</formula>
    </cfRule>
  </conditionalFormatting>
  <conditionalFormatting sqref="H45:I45">
    <cfRule type="cellIs" priority="14" operator="greaterThan" dxfId="0">
      <formula>$H$3</formula>
    </cfRule>
    <cfRule type="cellIs" priority="15" operator="greaterThan" dxfId="0">
      <formula>$H$3</formula>
    </cfRule>
  </conditionalFormatting>
  <conditionalFormatting sqref="H52:I52">
    <cfRule type="cellIs" priority="12" operator="greaterThan" dxfId="0">
      <formula>$H$3</formula>
    </cfRule>
    <cfRule type="cellIs" priority="13" operator="greaterThan" dxfId="0">
      <formula>$H$3</formula>
    </cfRule>
  </conditionalFormatting>
  <conditionalFormatting sqref="H60:I60">
    <cfRule type="cellIs" priority="11" operator="greaterThan" dxfId="0">
      <formula>$H$3</formula>
    </cfRule>
  </conditionalFormatting>
  <conditionalFormatting sqref="H62:I62">
    <cfRule type="cellIs" priority="10" operator="greaterThan" dxfId="0">
      <formula>$H$3</formula>
    </cfRule>
  </conditionalFormatting>
  <conditionalFormatting sqref="H47:H48">
    <cfRule type="cellIs" priority="8" operator="greaterThan" dxfId="0">
      <formula>$H$3</formula>
    </cfRule>
  </conditionalFormatting>
  <conditionalFormatting sqref="I47:I48">
    <cfRule type="cellIs" priority="9" operator="greaterThan" dxfId="0">
      <formula>$H$3</formula>
    </cfRule>
  </conditionalFormatting>
  <conditionalFormatting sqref="H49:I49">
    <cfRule type="cellIs" priority="6" operator="greaterThan" dxfId="0">
      <formula>$H$3</formula>
    </cfRule>
    <cfRule type="cellIs" priority="7" operator="greaterThan" dxfId="0">
      <formula>$H$3</formula>
    </cfRule>
  </conditionalFormatting>
  <conditionalFormatting sqref="H54">
    <cfRule type="cellIs" priority="5" operator="greaterThan" dxfId="0">
      <formula>$H$3</formula>
    </cfRule>
  </conditionalFormatting>
  <conditionalFormatting sqref="H56">
    <cfRule type="cellIs" priority="3" operator="greaterThan" dxfId="0">
      <formula>$H$3</formula>
    </cfRule>
    <cfRule type="cellIs" priority="4" operator="greaterThan" dxfId="0">
      <formula>$H$3</formula>
    </cfRule>
  </conditionalFormatting>
  <conditionalFormatting sqref="P31:Q32">
    <cfRule type="cellIs" priority="2" operator="lessThan" dxfId="0">
      <formula>50</formula>
    </cfRule>
  </conditionalFormatting>
  <conditionalFormatting sqref="P31:Q31">
    <cfRule type="cellIs" priority="1" operator="lessThan" dxfId="0">
      <formula>50</formula>
    </cfRule>
  </conditionalFormatting>
  <pageMargins left="0.2" right="0.2" top="0.75" bottom="0.75" header="0.3" footer="0.3"/>
  <pageSetup orientation="landscape" scale="64" horizontalDpi="1200" verticalDpi="1200"/>
  <legacyDrawing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bartletm</dc:creator>
  <dcterms:created xsi:type="dcterms:W3CDTF">2014-04-07T15:22:41Z</dcterms:created>
  <dcterms:modified xsi:type="dcterms:W3CDTF">2025-09-29T14:15:08Z</dcterms:modified>
  <cp:lastModifiedBy>bartletm</cp:lastModifiedBy>
</cp:coreProperties>
</file>