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5" yWindow="255" windowWidth="14790" windowHeight="8850" tabRatio="602" firstSheet="0" activeTab="0" autoFilterDateGrouping="1"/>
  </bookViews>
  <sheets>
    <sheet name="3rd Party Deals" sheetId="1" state="visible" r:id="rId1"/>
    <sheet name="CGAS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10">
    <numFmt numFmtId="164" formatCode="&quot;$&quot;#,##0.0000_);[Red]\(&quot;$&quot;#,##0.0000\)"/>
    <numFmt numFmtId="165" formatCode="#,##0.00000"/>
    <numFmt numFmtId="166" formatCode="0.000%"/>
    <numFmt numFmtId="167" formatCode="_(* #,##0_);_(* \(#,##0\);_(* &quot;-&quot;??_);_(@_)"/>
    <numFmt numFmtId="168" formatCode="&quot;$&quot;#,##0.0000_);\(&quot;$&quot;#,##0.0000\)"/>
    <numFmt numFmtId="169" formatCode="&quot;$&quot;#,##0.00_);\(&quot;$&quot;#,##0.00\)"/>
    <numFmt numFmtId="170" formatCode="0.0000%"/>
    <numFmt numFmtId="171" formatCode="0_);[Red]\(0\)"/>
    <numFmt numFmtId="172" formatCode="0.0000"/>
    <numFmt numFmtId="173" formatCode="#,##0.0000_);[Red]\(#,##0.0000\)"/>
  </numFmts>
  <fonts count="12">
    <font>
      <name val="Arial"/>
      <sz val="10"/>
    </font>
    <font>
      <name val="Arial"/>
      <sz val="10"/>
    </font>
    <font>
      <name val="Arial"/>
      <family val="2"/>
      <sz val="8"/>
    </font>
    <font>
      <name val="Arial"/>
      <b val="1"/>
      <sz val="8"/>
    </font>
    <font>
      <name val="Arial"/>
      <b val="1"/>
      <sz val="8"/>
      <u val="single"/>
    </font>
    <font>
      <name val="Arial"/>
      <family val="2"/>
      <b val="1"/>
      <sz val="8"/>
    </font>
    <font>
      <name val="Arial"/>
      <family val="2"/>
      <sz val="10"/>
    </font>
    <font>
      <name val="Arial"/>
      <sz val="9"/>
    </font>
    <font>
      <name val="Arial"/>
      <family val="2"/>
      <b val="1"/>
      <sz val="9"/>
    </font>
    <font>
      <name val="Tahoma"/>
      <color indexed="81"/>
      <sz val="8"/>
    </font>
    <font>
      <name val="Tahoma"/>
      <b val="1"/>
      <color indexed="81"/>
      <sz val="8"/>
    </font>
    <font>
      <name val="Arial"/>
      <family val="2"/>
      <b val="1"/>
      <sz val="12"/>
    </font>
  </fonts>
  <fills count="4">
    <fill>
      <patternFill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1" fillId="0" borderId="0"/>
    <xf numFmtId="43" fontId="1" fillId="0" borderId="0"/>
    <xf numFmtId="44" fontId="1" fillId="0" borderId="0"/>
    <xf numFmtId="9" fontId="1" fillId="0" borderId="0"/>
  </cellStyleXfs>
  <cellXfs count="176">
    <xf numFmtId="0" fontId="0" fillId="0" borderId="0" pivotButton="0" quotePrefix="0" xfId="0"/>
    <xf numFmtId="38" fontId="2" fillId="0" borderId="0" applyAlignment="1" pivotButton="0" quotePrefix="0" xfId="0">
      <alignment horizontal="left"/>
    </xf>
    <xf numFmtId="38" fontId="3" fillId="0" borderId="0" applyAlignment="1" pivotButton="0" quotePrefix="0" xfId="0">
      <alignment horizontal="center"/>
    </xf>
    <xf numFmtId="38" fontId="2" fillId="0" borderId="0" applyAlignment="1" pivotButton="0" quotePrefix="0" xfId="0">
      <alignment horizontal="center"/>
    </xf>
    <xf numFmtId="14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/>
    </xf>
    <xf numFmtId="38" fontId="2" fillId="0" borderId="0" applyAlignment="1" pivotButton="0" quotePrefix="0" xfId="0">
      <alignment horizontal="right"/>
    </xf>
    <xf numFmtId="38" fontId="2" fillId="0" borderId="1" applyAlignment="1" pivotButton="0" quotePrefix="0" xfId="0">
      <alignment horizontal="left"/>
    </xf>
    <xf numFmtId="38" fontId="3" fillId="0" borderId="1" applyAlignment="1" pivotButton="0" quotePrefix="0" xfId="0">
      <alignment horizontal="center"/>
    </xf>
    <xf numFmtId="38" fontId="2" fillId="0" borderId="1" applyAlignment="1" pivotButton="0" quotePrefix="0" xfId="0">
      <alignment horizontal="center"/>
    </xf>
    <xf numFmtId="14" fontId="2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" fontId="4" fillId="0" borderId="0" applyAlignment="1" pivotButton="0" quotePrefix="0" xfId="0">
      <alignment horizontal="left"/>
    </xf>
    <xf numFmtId="16" fontId="4" fillId="0" borderId="0" applyAlignment="1" pivotButton="0" quotePrefix="0" xfId="0">
      <alignment horizontal="center"/>
    </xf>
    <xf numFmtId="14" fontId="4" fillId="0" borderId="0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1" fontId="4" fillId="0" borderId="0" applyAlignment="1" pivotButton="0" quotePrefix="0" xfId="0">
      <alignment horizontal="center"/>
    </xf>
    <xf numFmtId="38" fontId="4" fillId="0" borderId="0" applyAlignment="1" pivotButton="0" quotePrefix="0" xfId="0">
      <alignment horizontal="right"/>
    </xf>
    <xf numFmtId="38" fontId="3" fillId="0" borderId="1" applyAlignment="1" pivotButton="0" quotePrefix="0" xfId="0">
      <alignment horizontal="right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0" fillId="0" borderId="0" pivotButton="0" quotePrefix="0" xfId="0"/>
    <xf numFmtId="1" fontId="3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38" fontId="2" fillId="0" borderId="0" applyAlignment="1" pivotButton="0" quotePrefix="0" xfId="0">
      <alignment horizontal="right"/>
    </xf>
    <xf numFmtId="38" fontId="2" fillId="0" borderId="0" applyAlignment="1" pivotButton="0" quotePrefix="1" xfId="0">
      <alignment horizontal="left"/>
    </xf>
    <xf numFmtId="38" fontId="3" fillId="0" borderId="1" applyAlignment="1" pivotButton="0" quotePrefix="0" xfId="0">
      <alignment horizontal="left"/>
    </xf>
    <xf numFmtId="164" fontId="3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left"/>
    </xf>
    <xf numFmtId="38" fontId="3" fillId="0" borderId="0" applyAlignment="1" pivotButton="0" quotePrefix="0" xfId="0">
      <alignment horizontal="right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0" fillId="0" borderId="0" pivotButton="0" quotePrefix="0" xfId="0"/>
    <xf numFmtId="38" fontId="2" fillId="0" borderId="0" applyAlignment="1" pivotButton="0" quotePrefix="0" xfId="0">
      <alignment horizontal="center"/>
    </xf>
    <xf numFmtId="38" fontId="5" fillId="0" borderId="0" applyAlignment="1" pivotButton="0" quotePrefix="0" xfId="0">
      <alignment horizontal="left"/>
    </xf>
    <xf numFmtId="166" fontId="2" fillId="0" borderId="0" applyAlignment="1" pivotButton="0" quotePrefix="0" xfId="0">
      <alignment horizontal="center"/>
    </xf>
    <xf numFmtId="166" fontId="4" fillId="0" borderId="0" applyAlignment="1" pivotButton="0" quotePrefix="0" xfId="0">
      <alignment horizontal="center"/>
    </xf>
    <xf numFmtId="166" fontId="2" fillId="0" borderId="1" applyAlignment="1" pivotButton="0" quotePrefix="0" xfId="0">
      <alignment horizontal="center"/>
    </xf>
    <xf numFmtId="166" fontId="2" fillId="0" borderId="0" applyAlignment="1" pivotButton="0" quotePrefix="1" xfId="0">
      <alignment horizontal="left"/>
    </xf>
    <xf numFmtId="166" fontId="0" fillId="0" borderId="0" pivotButton="0" quotePrefix="0" xfId="0"/>
    <xf numFmtId="164" fontId="5" fillId="0" borderId="0" applyAlignment="1" pivotButton="0" quotePrefix="0" xfId="0">
      <alignment horizontal="left"/>
    </xf>
    <xf numFmtId="1" fontId="2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38" fontId="2" fillId="0" borderId="0" applyAlignment="1" pivotButton="0" quotePrefix="0" xfId="0">
      <alignment horizontal="left"/>
    </xf>
    <xf numFmtId="38" fontId="4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7" fontId="7" fillId="0" borderId="0" pivotButton="0" quotePrefix="0" xfId="1"/>
    <xf numFmtId="168" fontId="7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168" fontId="7" fillId="0" borderId="0" pivotButton="0" quotePrefix="0" xfId="0"/>
    <xf numFmtId="38" fontId="0" fillId="0" borderId="0" pivotButton="0" quotePrefix="0" xfId="0"/>
    <xf numFmtId="38" fontId="2" fillId="0" borderId="2" applyAlignment="1" pivotButton="0" quotePrefix="0" xfId="0">
      <alignment horizontal="right"/>
    </xf>
    <xf numFmtId="169" fontId="7" fillId="0" borderId="0" pivotButton="0" quotePrefix="0" xfId="0"/>
    <xf numFmtId="0" fontId="0" fillId="0" borderId="0" applyAlignment="1" applyProtection="1" pivotButton="0" quotePrefix="0" xfId="0">
      <alignment vertical="top"/>
      <protection locked="0" hidden="0"/>
    </xf>
    <xf numFmtId="9" fontId="7" fillId="0" borderId="0" pivotButton="0" quotePrefix="0" xfId="3"/>
    <xf numFmtId="43" fontId="0" fillId="0" borderId="0" applyAlignment="1" applyProtection="1" pivotButton="0" quotePrefix="0" xfId="1">
      <alignment vertical="top"/>
      <protection locked="0" hidden="0"/>
    </xf>
    <xf numFmtId="168" fontId="7" fillId="0" borderId="2" pivotButton="0" quotePrefix="0" xfId="0"/>
    <xf numFmtId="0" fontId="0" fillId="0" borderId="0" applyAlignment="1" applyProtection="1" pivotButton="0" quotePrefix="0" xfId="0">
      <alignment vertical="top"/>
      <protection locked="0" hidden="0"/>
    </xf>
    <xf numFmtId="170" fontId="7" fillId="0" borderId="0" pivotButton="0" quotePrefix="0" xfId="3"/>
    <xf numFmtId="168" fontId="7" fillId="0" borderId="3" pivotButton="0" quotePrefix="0" xfId="0"/>
    <xf numFmtId="170" fontId="7" fillId="0" borderId="0" pivotButton="0" quotePrefix="0" xfId="3"/>
    <xf numFmtId="168" fontId="0" fillId="0" borderId="0" applyAlignment="1" applyProtection="1" pivotButton="0" quotePrefix="0" xfId="0">
      <alignment vertical="top"/>
      <protection locked="0" hidden="0"/>
    </xf>
    <xf numFmtId="0" fontId="0" fillId="0" borderId="0" applyAlignment="1" applyProtection="1" pivotButton="0" quotePrefix="1" xfId="0">
      <alignment vertical="top"/>
      <protection locked="0" hidden="0"/>
    </xf>
    <xf numFmtId="167" fontId="0" fillId="0" borderId="0" applyAlignment="1" pivotButton="0" quotePrefix="0" xfId="1">
      <alignment horizontal="center"/>
    </xf>
    <xf numFmtId="167" fontId="0" fillId="0" borderId="0" applyAlignment="1" pivotButton="0" quotePrefix="0" xfId="1">
      <alignment horizontal="center"/>
    </xf>
    <xf numFmtId="167" fontId="0" fillId="0" borderId="0" pivotButton="0" quotePrefix="0" xfId="1"/>
    <xf numFmtId="168" fontId="0" fillId="0" borderId="0" applyAlignment="1" pivotButton="0" quotePrefix="0" xfId="2">
      <alignment horizontal="center"/>
    </xf>
    <xf numFmtId="168" fontId="0" fillId="0" borderId="0" pivotButton="0" quotePrefix="0" xfId="0"/>
    <xf numFmtId="169" fontId="0" fillId="0" borderId="0" pivotButton="0" quotePrefix="0" xfId="0"/>
    <xf numFmtId="168" fontId="0" fillId="0" borderId="0" applyAlignment="1" pivotButton="0" quotePrefix="0" xfId="1">
      <alignment horizontal="center"/>
    </xf>
    <xf numFmtId="1" fontId="0" fillId="0" borderId="0" applyAlignment="1" pivotButton="0" quotePrefix="0" xfId="1">
      <alignment horizontal="center"/>
    </xf>
    <xf numFmtId="167" fontId="0" fillId="0" borderId="4" applyAlignment="1" pivotButton="0" quotePrefix="0" xfId="1">
      <alignment horizontal="center"/>
    </xf>
    <xf numFmtId="167" fontId="0" fillId="0" borderId="5" applyAlignment="1" pivotButton="0" quotePrefix="0" xfId="1">
      <alignment horizontal="center"/>
    </xf>
    <xf numFmtId="167" fontId="0" fillId="0" borderId="6" applyAlignment="1" pivotButton="0" quotePrefix="0" xfId="1">
      <alignment horizontal="center"/>
    </xf>
    <xf numFmtId="167" fontId="0" fillId="0" borderId="7" applyAlignment="1" pivotButton="0" quotePrefix="0" xfId="1">
      <alignment horizontal="center"/>
    </xf>
    <xf numFmtId="167" fontId="0" fillId="0" borderId="8" applyAlignment="1" pivotButton="0" quotePrefix="0" xfId="1">
      <alignment horizontal="center"/>
    </xf>
    <xf numFmtId="168" fontId="0" fillId="0" borderId="0" pivotButton="0" quotePrefix="0" xfId="1"/>
    <xf numFmtId="43" fontId="0" fillId="0" borderId="0" pivotButton="0" quotePrefix="0" xfId="1"/>
    <xf numFmtId="37" fontId="0" fillId="0" borderId="0" pivotButton="0" quotePrefix="0" xfId="0"/>
    <xf numFmtId="168" fontId="7" fillId="2" borderId="0" pivotButton="0" quotePrefix="0" xfId="0"/>
    <xf numFmtId="17" fontId="0" fillId="0" borderId="0" applyAlignment="1" applyProtection="1" pivotButton="0" quotePrefix="0" xfId="0">
      <alignment vertical="top"/>
      <protection locked="0" hidden="0"/>
    </xf>
    <xf numFmtId="38" fontId="7" fillId="0" borderId="0" pivotButton="0" quotePrefix="0" xfId="0"/>
    <xf numFmtId="0" fontId="2" fillId="0" borderId="0" applyAlignment="1" pivotButton="0" quotePrefix="0" xfId="0">
      <alignment horizontal="left"/>
    </xf>
    <xf numFmtId="38" fontId="2" fillId="0" borderId="9" applyAlignment="1" pivotButton="0" quotePrefix="0" xfId="0">
      <alignment horizontal="right"/>
    </xf>
    <xf numFmtId="0" fontId="11" fillId="0" borderId="0" pivotButton="0" quotePrefix="0" xfId="0"/>
    <xf numFmtId="0" fontId="0" fillId="0" borderId="2" pivotButton="0" quotePrefix="0" xfId="0"/>
    <xf numFmtId="0" fontId="0" fillId="0" borderId="0" applyAlignment="1" pivotButton="0" quotePrefix="0" xfId="0">
      <alignment horizontal="right"/>
    </xf>
    <xf numFmtId="0" fontId="0" fillId="3" borderId="0" pivotButton="0" quotePrefix="0" xfId="0"/>
    <xf numFmtId="1" fontId="0" fillId="0" borderId="0" applyAlignment="1" pivotButton="0" quotePrefix="1" xfId="1">
      <alignment horizontal="center"/>
    </xf>
    <xf numFmtId="0" fontId="0" fillId="0" borderId="8" applyAlignment="1" pivotButton="0" quotePrefix="0" xfId="1">
      <alignment horizontal="center"/>
    </xf>
    <xf numFmtId="1" fontId="4" fillId="0" borderId="0" applyAlignment="1" pivotButton="0" quotePrefix="0" xfId="0">
      <alignment horizontal="left"/>
    </xf>
    <xf numFmtId="167" fontId="0" fillId="0" borderId="0" pivotButton="0" quotePrefix="1" xfId="1"/>
    <xf numFmtId="40" fontId="2" fillId="0" borderId="0" applyAlignment="1" pivotButton="0" quotePrefix="0" xfId="0">
      <alignment horizontal="right"/>
    </xf>
    <xf numFmtId="14" fontId="2" fillId="0" borderId="0" applyAlignment="1" pivotButton="0" quotePrefix="0" xfId="0">
      <alignment horizontal="center"/>
    </xf>
    <xf numFmtId="166" fontId="2" fillId="0" borderId="0" applyAlignment="1" pivotButton="0" quotePrefix="0" xfId="0">
      <alignment horizontal="center"/>
    </xf>
    <xf numFmtId="0" fontId="6" fillId="0" borderId="0" pivotButton="0" quotePrefix="0" xfId="0"/>
    <xf numFmtId="0" fontId="2" fillId="0" borderId="0" applyAlignment="1" pivotButton="0" quotePrefix="1" xfId="0">
      <alignment horizontal="right"/>
    </xf>
    <xf numFmtId="38" fontId="0" fillId="2" borderId="0" pivotButton="0" quotePrefix="0" xfId="0"/>
    <xf numFmtId="38" fontId="2" fillId="3" borderId="0" applyAlignment="1" pivotButton="0" quotePrefix="0" xfId="0">
      <alignment horizontal="left"/>
    </xf>
    <xf numFmtId="38" fontId="2" fillId="3" borderId="0" applyAlignment="1" pivotButton="0" quotePrefix="0" xfId="0">
      <alignment horizontal="center"/>
    </xf>
    <xf numFmtId="14" fontId="2" fillId="3" borderId="0" applyAlignment="1" pivotButton="0" quotePrefix="0" xfId="0">
      <alignment horizontal="center"/>
    </xf>
    <xf numFmtId="38" fontId="2" fillId="3" borderId="0" applyAlignment="1" pivotButton="0" quotePrefix="1" xfId="0">
      <alignment horizontal="left"/>
    </xf>
    <xf numFmtId="165" fontId="2" fillId="3" borderId="0" applyAlignment="1" pivotButton="0" quotePrefix="0" xfId="0">
      <alignment horizontal="center"/>
    </xf>
    <xf numFmtId="164" fontId="2" fillId="3" borderId="0" applyAlignment="1" pivotButton="0" quotePrefix="0" xfId="0">
      <alignment horizontal="center"/>
    </xf>
    <xf numFmtId="166" fontId="2" fillId="3" borderId="0" applyAlignment="1" pivotButton="0" quotePrefix="0" xfId="0">
      <alignment horizontal="center"/>
    </xf>
    <xf numFmtId="1" fontId="2" fillId="3" borderId="0" applyAlignment="1" pivotButton="0" quotePrefix="0" xfId="0">
      <alignment horizontal="center"/>
    </xf>
    <xf numFmtId="38" fontId="2" fillId="3" borderId="0" applyAlignment="1" pivotButton="0" quotePrefix="0" xfId="0">
      <alignment horizontal="right"/>
    </xf>
    <xf numFmtId="0" fontId="2" fillId="3" borderId="0" applyAlignment="1" pivotButton="0" quotePrefix="0" xfId="0">
      <alignment horizontal="right"/>
    </xf>
    <xf numFmtId="0" fontId="2" fillId="3" borderId="0" applyAlignment="1" pivotButton="0" quotePrefix="0" xfId="0">
      <alignment horizontal="center"/>
    </xf>
    <xf numFmtId="0" fontId="6" fillId="3" borderId="0" pivotButton="0" quotePrefix="0" xfId="0"/>
    <xf numFmtId="1" fontId="2" fillId="3" borderId="0" applyAlignment="1" pivotButton="0" quotePrefix="0" xfId="0">
      <alignment horizontal="left"/>
    </xf>
    <xf numFmtId="43" fontId="2" fillId="3" borderId="0" applyAlignment="1" pivotButton="0" quotePrefix="1" xfId="1">
      <alignment horizontal="left"/>
    </xf>
    <xf numFmtId="38" fontId="2" fillId="2" borderId="0" applyAlignment="1" pivotButton="0" quotePrefix="0" xfId="0">
      <alignment horizontal="left"/>
    </xf>
    <xf numFmtId="38" fontId="2" fillId="2" borderId="0" applyAlignment="1" pivotButton="0" quotePrefix="0" xfId="0">
      <alignment horizontal="center"/>
    </xf>
    <xf numFmtId="14" fontId="2" fillId="2" borderId="0" applyAlignment="1" pivotButton="0" quotePrefix="0" xfId="0">
      <alignment horizontal="center"/>
    </xf>
    <xf numFmtId="38" fontId="2" fillId="2" borderId="0" applyAlignment="1" pivotButton="0" quotePrefix="1" xfId="0">
      <alignment horizontal="left"/>
    </xf>
    <xf numFmtId="165" fontId="2" fillId="2" borderId="0" applyAlignment="1" pivotButton="0" quotePrefix="0" xfId="0">
      <alignment horizontal="center"/>
    </xf>
    <xf numFmtId="164" fontId="2" fillId="2" borderId="0" applyAlignment="1" pivotButton="0" quotePrefix="0" xfId="0">
      <alignment horizontal="center"/>
    </xf>
    <xf numFmtId="166" fontId="2" fillId="2" borderId="0" applyAlignment="1" pivotButton="0" quotePrefix="0" xfId="0">
      <alignment horizontal="center"/>
    </xf>
    <xf numFmtId="1" fontId="2" fillId="2" borderId="0" applyAlignment="1" pivotButton="0" quotePrefix="0" xfId="0">
      <alignment horizontal="center"/>
    </xf>
    <xf numFmtId="38" fontId="2" fillId="2" borderId="0" applyAlignment="1" pivotButton="0" quotePrefix="0" xfId="0">
      <alignment horizontal="right"/>
    </xf>
    <xf numFmtId="0" fontId="2" fillId="2" borderId="0" applyAlignment="1" pivotButton="0" quotePrefix="0" xfId="0">
      <alignment horizontal="right"/>
    </xf>
    <xf numFmtId="1" fontId="2" fillId="2" borderId="0" applyAlignment="1" pivotButton="0" quotePrefix="0" xfId="1">
      <alignment horizontal="left"/>
    </xf>
    <xf numFmtId="0" fontId="2" fillId="2" borderId="0" applyAlignment="1" pivotButton="0" quotePrefix="0" xfId="0">
      <alignment horizontal="center"/>
    </xf>
    <xf numFmtId="0" fontId="6" fillId="2" borderId="0" pivotButton="0" quotePrefix="0" xfId="0"/>
    <xf numFmtId="1" fontId="2" fillId="2" borderId="0" applyAlignment="1" pivotButton="0" quotePrefix="0" xfId="0">
      <alignment horizontal="left"/>
    </xf>
    <xf numFmtId="171" fontId="2" fillId="2" borderId="0" applyAlignment="1" pivotButton="0" quotePrefix="1" xfId="0">
      <alignment horizontal="left"/>
    </xf>
    <xf numFmtId="43" fontId="2" fillId="2" borderId="0" applyAlignment="1" pivotButton="0" quotePrefix="1" xfId="1">
      <alignment horizontal="left"/>
    </xf>
    <xf numFmtId="0" fontId="2" fillId="2" borderId="0" applyAlignment="1" pivotButton="0" quotePrefix="1" xfId="1">
      <alignment horizontal="left"/>
    </xf>
    <xf numFmtId="0" fontId="2" fillId="2" borderId="0" applyAlignment="1" pivotButton="0" quotePrefix="0" xfId="0">
      <alignment horizontal="center"/>
    </xf>
    <xf numFmtId="40" fontId="2" fillId="2" borderId="0" applyAlignment="1" pivotButton="0" quotePrefix="0" xfId="0">
      <alignment horizontal="right"/>
    </xf>
    <xf numFmtId="38" fontId="2" fillId="2" borderId="0" applyAlignment="1" pivotButton="0" quotePrefix="0" xfId="0">
      <alignment horizontal="left"/>
    </xf>
    <xf numFmtId="172" fontId="2" fillId="2" borderId="0" applyAlignment="1" pivotButton="0" quotePrefix="0" xfId="0">
      <alignment horizontal="center"/>
    </xf>
    <xf numFmtId="173" fontId="2" fillId="2" borderId="0" applyAlignment="1" pivotButton="0" quotePrefix="0" xfId="0">
      <alignment horizontal="center"/>
    </xf>
    <xf numFmtId="172" fontId="2" fillId="2" borderId="0" applyAlignment="1" pivotButton="0" quotePrefix="0" xfId="0">
      <alignment horizontal="center"/>
    </xf>
    <xf numFmtId="38" fontId="2" fillId="2" borderId="0" applyAlignment="1" pivotButton="0" quotePrefix="0" xfId="0">
      <alignment horizontal="center"/>
    </xf>
    <xf numFmtId="38" fontId="2" fillId="2" borderId="0" applyAlignment="1" pivotButton="0" quotePrefix="0" xfId="0">
      <alignment horizontal="right"/>
    </xf>
    <xf numFmtId="0" fontId="2" fillId="2" borderId="0" applyAlignment="1" pivotButton="0" quotePrefix="0" xfId="0">
      <alignment horizontal="right"/>
    </xf>
    <xf numFmtId="0" fontId="2" fillId="2" borderId="0" applyAlignment="1" pivotButton="0" quotePrefix="0" xfId="0">
      <alignment horizontal="center"/>
    </xf>
    <xf numFmtId="1" fontId="0" fillId="2" borderId="0" applyAlignment="1" pivotButton="0" quotePrefix="1" xfId="1">
      <alignment horizontal="center"/>
    </xf>
    <xf numFmtId="167" fontId="0" fillId="2" borderId="0" applyAlignment="1" pivotButton="0" quotePrefix="0" xfId="1">
      <alignment horizontal="center"/>
    </xf>
    <xf numFmtId="167" fontId="0" fillId="2" borderId="0" applyAlignment="1" pivotButton="0" quotePrefix="0" xfId="1">
      <alignment horizontal="center"/>
    </xf>
    <xf numFmtId="167" fontId="0" fillId="2" borderId="0" pivotButton="0" quotePrefix="0" xfId="1"/>
    <xf numFmtId="168" fontId="0" fillId="2" borderId="0" applyAlignment="1" pivotButton="0" quotePrefix="0" xfId="2">
      <alignment horizontal="center"/>
    </xf>
    <xf numFmtId="43" fontId="0" fillId="2" borderId="0" pivotButton="0" quotePrefix="0" xfId="1"/>
    <xf numFmtId="167" fontId="0" fillId="0" borderId="0" pivotButton="0" quotePrefix="0" xfId="1"/>
    <xf numFmtId="168" fontId="0" fillId="0" borderId="0" pivotButton="0" quotePrefix="0" xfId="0"/>
    <xf numFmtId="167" fontId="0" fillId="0" borderId="0" applyAlignment="1" pivotButton="0" quotePrefix="0" xfId="1">
      <alignment horizontal="center"/>
    </xf>
    <xf numFmtId="169" fontId="0" fillId="0" borderId="0" pivotButton="0" quotePrefix="0" xfId="0"/>
    <xf numFmtId="168" fontId="0" fillId="0" borderId="0" pivotButton="0" quotePrefix="0" xfId="1"/>
    <xf numFmtId="168" fontId="0" fillId="0" borderId="0" applyAlignment="1" pivotButton="0" quotePrefix="0" xfId="1">
      <alignment horizontal="center"/>
    </xf>
    <xf numFmtId="167" fontId="0" fillId="0" borderId="4" applyAlignment="1" pivotButton="0" quotePrefix="0" xfId="1">
      <alignment horizontal="center"/>
    </xf>
    <xf numFmtId="167" fontId="0" fillId="0" borderId="5" applyAlignment="1" pivotButton="0" quotePrefix="0" xfId="1">
      <alignment horizontal="center"/>
    </xf>
    <xf numFmtId="167" fontId="0" fillId="0" borderId="6" applyAlignment="1" pivotButton="0" quotePrefix="0" xfId="1">
      <alignment horizontal="center"/>
    </xf>
    <xf numFmtId="167" fontId="0" fillId="0" borderId="7" applyAlignment="1" pivotButton="0" quotePrefix="0" xfId="1">
      <alignment horizontal="center"/>
    </xf>
    <xf numFmtId="167" fontId="0" fillId="0" borderId="8" applyAlignment="1" pivotButton="0" quotePrefix="0" xfId="1">
      <alignment horizontal="center"/>
    </xf>
    <xf numFmtId="167" fontId="0" fillId="2" borderId="0" pivotButton="0" quotePrefix="0" xfId="1"/>
    <xf numFmtId="167" fontId="0" fillId="2" borderId="0" applyAlignment="1" pivotButton="0" quotePrefix="0" xfId="1">
      <alignment horizontal="center"/>
    </xf>
    <xf numFmtId="168" fontId="0" fillId="2" borderId="0" applyAlignment="1" pivotButton="0" quotePrefix="0" xfId="2">
      <alignment horizontal="center"/>
    </xf>
    <xf numFmtId="168" fontId="0" fillId="0" borderId="0" applyAlignment="1" pivotButton="0" quotePrefix="0" xfId="2">
      <alignment horizontal="center"/>
    </xf>
    <xf numFmtId="167" fontId="0" fillId="0" borderId="0" pivotButton="0" quotePrefix="1" xfId="1"/>
  </cellXfs>
  <cellStyles count="4">
    <cellStyle name="Normal" xfId="0" builtinId="0"/>
    <cellStyle name="Comma" xfId="1" builtinId="3"/>
    <cellStyle name="Currency" xfId="2" builtinId="4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cgerman</author>
  </authors>
  <commentList>
    <comment ref="E5" authorId="0" shapeId="0">
      <text>
        <t>cgerman:
Deal 456379</t>
      </text>
    </comment>
    <comment ref="V5" authorId="0" shapeId="0">
      <text>
        <t>cgerman:
Enter in Sitara at GD - $01 and sale at IF + $.0125</t>
      </text>
    </comment>
    <comment ref="AA6" authorId="0" shapeId="0">
      <text>
        <t xml:space="preserve">cgerman: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pane xSplit="1" ySplit="5" topLeftCell="F8" activePane="bottomRight" state="frozen"/>
      <selection pane="topRight" activeCell="B1" sqref="B1"/>
      <selection pane="bottomLeft" activeCell="A6" sqref="A6"/>
      <selection pane="bottomRight" activeCell="N22" sqref="N22"/>
    </sheetView>
  </sheetViews>
  <sheetFormatPr baseColWidth="8" defaultRowHeight="12.75"/>
  <cols>
    <col width="5.7109375" customWidth="1" style="160" min="1" max="1"/>
    <col width="13" customWidth="1" style="65" min="2" max="2"/>
    <col width="13" customWidth="1" style="161" min="3" max="4"/>
    <col width="4.28515625" customWidth="1" style="65" min="5" max="5"/>
    <col width="13" customWidth="1" style="65" min="6" max="6"/>
    <col width="13" customWidth="1" style="161" min="7" max="8"/>
    <col width="4.28515625" customWidth="1" style="65" min="9" max="9"/>
    <col width="13" customWidth="1" style="65" min="10" max="10"/>
    <col width="13" customWidth="1" style="161" min="11" max="12"/>
    <col width="4.28515625" customWidth="1" style="65" min="13" max="13"/>
    <col width="13" customWidth="1" style="65" min="14" max="14"/>
    <col width="13" customWidth="1" style="161" min="15" max="16"/>
    <col width="4.28515625" customWidth="1" style="65" min="17" max="17"/>
    <col width="4.140625" customWidth="1" style="49" min="18" max="18"/>
    <col width="9.140625" customWidth="1" style="49" min="19" max="19"/>
    <col width="9.140625" customWidth="1" style="93" min="20" max="20"/>
    <col width="9.140625" customWidth="1" style="49" min="21" max="16384"/>
  </cols>
  <sheetData>
    <row r="1"/>
    <row r="2">
      <c r="A2" s="162" t="n"/>
      <c r="N2" s="65" t="n">
        <v>656574</v>
      </c>
    </row>
    <row r="3">
      <c r="A3" s="162" t="n"/>
      <c r="F3" s="65" t="inlineStr">
        <is>
          <t>EOG</t>
        </is>
      </c>
      <c r="J3" s="65" t="inlineStr">
        <is>
          <t>EES</t>
        </is>
      </c>
      <c r="N3" s="65" t="inlineStr">
        <is>
          <t>New Power Pool Supply</t>
        </is>
      </c>
    </row>
    <row r="4">
      <c r="A4" s="162" t="n"/>
      <c r="B4" s="65" t="inlineStr">
        <is>
          <t xml:space="preserve">A06 </t>
        </is>
      </c>
      <c r="F4" s="65" t="inlineStr">
        <is>
          <t>[Person_1]</t>
        </is>
      </c>
      <c r="J4" s="65" t="inlineStr">
        <is>
          <t>[Person_2]</t>
        </is>
      </c>
      <c r="N4" s="65" t="inlineStr">
        <is>
          <t>P10</t>
        </is>
      </c>
      <c r="S4" t="inlineStr">
        <is>
          <t>Total</t>
        </is>
      </c>
      <c r="T4" s="93" t="inlineStr">
        <is>
          <t>Net</t>
        </is>
      </c>
    </row>
    <row r="5">
      <c r="A5" s="162" t="n"/>
      <c r="B5" t="n">
        <v>597271</v>
      </c>
      <c r="C5" s="161" t="inlineStr">
        <is>
          <t>Price</t>
        </is>
      </c>
      <c r="D5" s="161" t="inlineStr">
        <is>
          <t>Amount</t>
        </is>
      </c>
      <c r="F5" t="n">
        <v>597290</v>
      </c>
      <c r="G5" s="161" t="inlineStr">
        <is>
          <t>Price</t>
        </is>
      </c>
      <c r="H5" s="161" t="inlineStr">
        <is>
          <t>Amount</t>
        </is>
      </c>
      <c r="J5" s="65" t="n">
        <v>597293</v>
      </c>
      <c r="K5" s="161" t="inlineStr">
        <is>
          <t>Price</t>
        </is>
      </c>
      <c r="L5" s="161" t="inlineStr">
        <is>
          <t>Amount</t>
        </is>
      </c>
      <c r="O5" s="161" t="inlineStr">
        <is>
          <t>Price</t>
        </is>
      </c>
      <c r="P5" s="161" t="inlineStr">
        <is>
          <t>Amount</t>
        </is>
      </c>
      <c r="S5" t="inlineStr">
        <is>
          <t>Receipt</t>
        </is>
      </c>
      <c r="T5" s="93" t="inlineStr">
        <is>
          <t>Citygate</t>
        </is>
      </c>
    </row>
    <row r="6">
      <c r="A6" s="162" t="n">
        <v>1</v>
      </c>
      <c r="B6" s="112" t="n">
        <v>3285</v>
      </c>
      <c r="C6" s="161">
        <f>5.29+0.0125</f>
        <v/>
      </c>
      <c r="D6" s="163">
        <f>+B6*C6</f>
        <v/>
      </c>
      <c r="F6" s="112" t="n">
        <v>3942</v>
      </c>
      <c r="G6" s="161">
        <f>5.29+0.0125</f>
        <v/>
      </c>
      <c r="H6" s="163">
        <f>+F6*G6</f>
        <v/>
      </c>
      <c r="J6" s="112" t="n">
        <v>3026</v>
      </c>
      <c r="K6" s="161">
        <f>5.29+0.0125</f>
        <v/>
      </c>
      <c r="L6" s="163">
        <f>+J6*K6</f>
        <v/>
      </c>
      <c r="N6" s="112" t="n">
        <v>0</v>
      </c>
      <c r="O6" s="161">
        <f>5.29+0.0125</f>
        <v/>
      </c>
      <c r="P6" s="163">
        <f>+N6*O6</f>
        <v/>
      </c>
      <c r="S6" s="65">
        <f>SUM(B6,F6,J6,N6)</f>
        <v/>
      </c>
      <c r="T6" s="93">
        <f>ROUND(+S6*(1-0.02184),0)-1</f>
        <v/>
      </c>
    </row>
    <row r="7">
      <c r="A7" s="162">
        <f>+A6+1</f>
        <v/>
      </c>
      <c r="B7" s="65">
        <f>+B6</f>
        <v/>
      </c>
      <c r="C7" s="161">
        <f>+C6</f>
        <v/>
      </c>
      <c r="D7" s="163">
        <f>+B7*C7</f>
        <v/>
      </c>
      <c r="F7" s="65">
        <f>+F6</f>
        <v/>
      </c>
      <c r="G7" s="161">
        <f>+G6</f>
        <v/>
      </c>
      <c r="H7" s="163">
        <f>+F7*G7</f>
        <v/>
      </c>
      <c r="J7" s="65">
        <f>+J6</f>
        <v/>
      </c>
      <c r="K7" s="161">
        <f>+K6</f>
        <v/>
      </c>
      <c r="L7" s="163">
        <f>+J7*K7</f>
        <v/>
      </c>
      <c r="N7" s="65">
        <f>+N6</f>
        <v/>
      </c>
      <c r="O7" s="161">
        <f>+O6</f>
        <v/>
      </c>
      <c r="P7" s="163">
        <f>+N7*O7</f>
        <v/>
      </c>
      <c r="S7" s="65">
        <f>SUM(B7,F7,J7,N7)</f>
        <v/>
      </c>
      <c r="T7" s="93">
        <f>ROUND(+S7*(1-0.02184),0)-1</f>
        <v/>
      </c>
    </row>
    <row r="8">
      <c r="A8" s="162">
        <f>+A7+1</f>
        <v/>
      </c>
      <c r="B8" s="65">
        <f>+B7</f>
        <v/>
      </c>
      <c r="C8" s="161">
        <f>+C7</f>
        <v/>
      </c>
      <c r="D8" s="163">
        <f>+B8*C8</f>
        <v/>
      </c>
      <c r="F8" s="65">
        <f>+F7</f>
        <v/>
      </c>
      <c r="G8" s="161">
        <f>+G7</f>
        <v/>
      </c>
      <c r="H8" s="163">
        <f>+F8*G8</f>
        <v/>
      </c>
      <c r="J8" s="65">
        <f>+J7</f>
        <v/>
      </c>
      <c r="K8" s="161">
        <f>+K7</f>
        <v/>
      </c>
      <c r="L8" s="163">
        <f>+J8*K8</f>
        <v/>
      </c>
      <c r="N8" s="65">
        <f>+N7</f>
        <v/>
      </c>
      <c r="O8" s="161">
        <f>+O7</f>
        <v/>
      </c>
      <c r="P8" s="163">
        <f>+N8*O8</f>
        <v/>
      </c>
      <c r="S8" s="65">
        <f>SUM(B8,F8,J8,N8)</f>
        <v/>
      </c>
      <c r="T8" s="93">
        <f>ROUND(+S8*(1-0.02184),0)-1</f>
        <v/>
      </c>
    </row>
    <row r="9">
      <c r="A9" s="162">
        <f>+A8+1</f>
        <v/>
      </c>
      <c r="B9" s="65">
        <f>+B8</f>
        <v/>
      </c>
      <c r="C9" s="161">
        <f>+C8</f>
        <v/>
      </c>
      <c r="D9" s="163">
        <f>+B9*C9</f>
        <v/>
      </c>
      <c r="F9" s="65">
        <f>+F8</f>
        <v/>
      </c>
      <c r="G9" s="161">
        <f>+G8</f>
        <v/>
      </c>
      <c r="H9" s="163">
        <f>+F9*G9</f>
        <v/>
      </c>
      <c r="J9" s="65">
        <f>+J8</f>
        <v/>
      </c>
      <c r="K9" s="161">
        <f>+K8</f>
        <v/>
      </c>
      <c r="L9" s="163">
        <f>+J9*K9</f>
        <v/>
      </c>
      <c r="N9" s="65">
        <f>+N8</f>
        <v/>
      </c>
      <c r="O9" s="161">
        <f>+O8</f>
        <v/>
      </c>
      <c r="P9" s="163">
        <f>+N9*O9</f>
        <v/>
      </c>
      <c r="S9" s="65">
        <f>SUM(B9,F9,J9,N9)</f>
        <v/>
      </c>
      <c r="T9" s="93">
        <f>ROUND(+S9*(1-0.02184),0)-1</f>
        <v/>
      </c>
    </row>
    <row r="10">
      <c r="A10" s="162">
        <f>+A9+1</f>
        <v/>
      </c>
      <c r="B10" s="65">
        <f>+B9</f>
        <v/>
      </c>
      <c r="C10" s="161">
        <f>+C9</f>
        <v/>
      </c>
      <c r="D10" s="163">
        <f>+B10*C10</f>
        <v/>
      </c>
      <c r="F10" s="65">
        <f>+F9</f>
        <v/>
      </c>
      <c r="G10" s="161">
        <f>+G9</f>
        <v/>
      </c>
      <c r="H10" s="163">
        <f>+F10*G10</f>
        <v/>
      </c>
      <c r="J10" s="65">
        <f>+J9</f>
        <v/>
      </c>
      <c r="K10" s="161">
        <f>+K9</f>
        <v/>
      </c>
      <c r="L10" s="163">
        <f>+J10*K10</f>
        <v/>
      </c>
      <c r="N10" s="65">
        <f>+N9</f>
        <v/>
      </c>
      <c r="O10" s="161">
        <f>+O9</f>
        <v/>
      </c>
      <c r="P10" s="163">
        <f>+N10*O10</f>
        <v/>
      </c>
      <c r="S10" s="65">
        <f>SUM(B10,F10,J10,N10)</f>
        <v/>
      </c>
      <c r="T10" s="93">
        <f>ROUND(+S10*(1-0.02184),0)-1</f>
        <v/>
      </c>
    </row>
    <row r="11">
      <c r="A11" s="162">
        <f>+A10+1</f>
        <v/>
      </c>
      <c r="B11" s="65">
        <f>+B10</f>
        <v/>
      </c>
      <c r="C11" s="161">
        <f>+C10</f>
        <v/>
      </c>
      <c r="D11" s="163">
        <f>+B11*C11</f>
        <v/>
      </c>
      <c r="F11" s="65">
        <f>+F10</f>
        <v/>
      </c>
      <c r="G11" s="161">
        <f>+G10</f>
        <v/>
      </c>
      <c r="H11" s="163">
        <f>+F11*G11</f>
        <v/>
      </c>
      <c r="J11" s="65">
        <f>+J10</f>
        <v/>
      </c>
      <c r="K11" s="161">
        <f>+K10</f>
        <v/>
      </c>
      <c r="L11" s="163">
        <f>+J11*K11</f>
        <v/>
      </c>
      <c r="N11" s="65">
        <f>+N10</f>
        <v/>
      </c>
      <c r="O11" s="161">
        <f>+O10</f>
        <v/>
      </c>
      <c r="P11" s="163">
        <f>+N11*O11</f>
        <v/>
      </c>
      <c r="S11" s="65">
        <f>SUM(B11,F11,J11,N11)</f>
        <v/>
      </c>
      <c r="T11" s="93">
        <f>ROUND(+S11*(1-0.02184),0)-1</f>
        <v/>
      </c>
    </row>
    <row r="12">
      <c r="A12" s="162">
        <f>+A11+1</f>
        <v/>
      </c>
      <c r="B12" s="65">
        <f>+B11</f>
        <v/>
      </c>
      <c r="C12" s="161">
        <f>+C11</f>
        <v/>
      </c>
      <c r="D12" s="163">
        <f>+B12*C12</f>
        <v/>
      </c>
      <c r="F12" s="65">
        <f>+F11</f>
        <v/>
      </c>
      <c r="G12" s="161">
        <f>+G11</f>
        <v/>
      </c>
      <c r="H12" s="163">
        <f>+F12*G12</f>
        <v/>
      </c>
      <c r="J12" s="65">
        <f>+J11</f>
        <v/>
      </c>
      <c r="K12" s="161">
        <f>+K11</f>
        <v/>
      </c>
      <c r="L12" s="163">
        <f>+J12*K12</f>
        <v/>
      </c>
      <c r="N12" s="65" t="n">
        <v>15418</v>
      </c>
      <c r="O12" s="161">
        <f>+O11</f>
        <v/>
      </c>
      <c r="P12" s="163">
        <f>+N12*O12</f>
        <v/>
      </c>
      <c r="S12" s="65">
        <f>SUM(B12,F12,J12,N12)</f>
        <v/>
      </c>
      <c r="T12" s="93">
        <f>ROUND(+S12*(1-0.02184),0)-1</f>
        <v/>
      </c>
    </row>
    <row r="13">
      <c r="A13" s="162">
        <f>+A12+1</f>
        <v/>
      </c>
      <c r="B13" s="65">
        <f>+B12</f>
        <v/>
      </c>
      <c r="C13" s="161">
        <f>+C12</f>
        <v/>
      </c>
      <c r="D13" s="163">
        <f>+B13*C13</f>
        <v/>
      </c>
      <c r="F13" s="65">
        <f>+F12</f>
        <v/>
      </c>
      <c r="G13" s="161">
        <f>+G12</f>
        <v/>
      </c>
      <c r="H13" s="163">
        <f>+F13*G13</f>
        <v/>
      </c>
      <c r="J13" s="65" t="n">
        <v>0</v>
      </c>
      <c r="K13" s="161">
        <f>+K12</f>
        <v/>
      </c>
      <c r="L13" s="163">
        <f>+J13*K13</f>
        <v/>
      </c>
      <c r="N13" s="65" t="n">
        <v>14333</v>
      </c>
      <c r="O13" s="161">
        <f>+O12</f>
        <v/>
      </c>
      <c r="P13" s="163">
        <f>+N13*O13</f>
        <v/>
      </c>
      <c r="S13" s="65">
        <f>SUM(B13,F13,J13,N13)</f>
        <v/>
      </c>
      <c r="T13" s="93">
        <f>ROUND(+S13*(1-0.02184),0)-1</f>
        <v/>
      </c>
    </row>
    <row r="14">
      <c r="A14" s="162">
        <f>+A13+1</f>
        <v/>
      </c>
      <c r="B14" s="65">
        <f>+B13</f>
        <v/>
      </c>
      <c r="C14" s="161">
        <f>+C13</f>
        <v/>
      </c>
      <c r="D14" s="163">
        <f>+B14*C14</f>
        <v/>
      </c>
      <c r="F14" s="65">
        <f>+F13</f>
        <v/>
      </c>
      <c r="G14" s="161">
        <f>+G13</f>
        <v/>
      </c>
      <c r="H14" s="163">
        <f>+F14*G14</f>
        <v/>
      </c>
      <c r="J14" s="65">
        <f>+J13</f>
        <v/>
      </c>
      <c r="K14" s="161">
        <f>+K13</f>
        <v/>
      </c>
      <c r="L14" s="163">
        <f>+J14*K14</f>
        <v/>
      </c>
      <c r="N14" s="65" t="n">
        <v>18970</v>
      </c>
      <c r="O14" s="161">
        <f>+O13</f>
        <v/>
      </c>
      <c r="P14" s="163">
        <f>+N14*O14</f>
        <v/>
      </c>
      <c r="S14" s="65">
        <f>SUM(B14,F14,J14,N14)</f>
        <v/>
      </c>
      <c r="T14" s="93">
        <f>ROUND(+S14*(1-0.02184),0)-1</f>
        <v/>
      </c>
    </row>
    <row r="15">
      <c r="A15" s="162">
        <f>+A14+1</f>
        <v/>
      </c>
      <c r="B15" s="65">
        <f>+B14</f>
        <v/>
      </c>
      <c r="C15" s="161">
        <f>+C14</f>
        <v/>
      </c>
      <c r="D15" s="163">
        <f>+B15*C15</f>
        <v/>
      </c>
      <c r="F15" s="65">
        <f>+F14</f>
        <v/>
      </c>
      <c r="G15" s="161">
        <f>+G14</f>
        <v/>
      </c>
      <c r="H15" s="163">
        <f>+F15*G15</f>
        <v/>
      </c>
      <c r="J15" s="65">
        <f>+J14</f>
        <v/>
      </c>
      <c r="K15" s="161">
        <f>+K14</f>
        <v/>
      </c>
      <c r="L15" s="163">
        <f>+J15*K15</f>
        <v/>
      </c>
      <c r="N15" s="65" t="n">
        <v>11000</v>
      </c>
      <c r="O15" s="161">
        <f>+O14</f>
        <v/>
      </c>
      <c r="P15" s="163">
        <f>+N15*O15</f>
        <v/>
      </c>
      <c r="S15" s="65">
        <f>SUM(B15,F15,J15,N15)</f>
        <v/>
      </c>
      <c r="T15" s="93">
        <f>ROUND(+S15*(1-0.02184),0)-1</f>
        <v/>
      </c>
    </row>
    <row r="16">
      <c r="A16" s="162">
        <f>+A15+1</f>
        <v/>
      </c>
      <c r="B16" s="65">
        <f>+B15</f>
        <v/>
      </c>
      <c r="C16" s="161">
        <f>+C15</f>
        <v/>
      </c>
      <c r="D16" s="163">
        <f>+B16*C16</f>
        <v/>
      </c>
      <c r="F16" s="65">
        <f>+F15</f>
        <v/>
      </c>
      <c r="G16" s="161">
        <f>+G15</f>
        <v/>
      </c>
      <c r="H16" s="163">
        <f>+F16*G16</f>
        <v/>
      </c>
      <c r="J16" s="65">
        <f>+J15</f>
        <v/>
      </c>
      <c r="K16" s="161">
        <f>+K15</f>
        <v/>
      </c>
      <c r="L16" s="163">
        <f>+J16*K16</f>
        <v/>
      </c>
      <c r="N16" s="65">
        <f>+N15</f>
        <v/>
      </c>
      <c r="O16" s="161">
        <f>+O15</f>
        <v/>
      </c>
      <c r="P16" s="163">
        <f>+N16*O16</f>
        <v/>
      </c>
      <c r="S16" s="65">
        <f>SUM(B16,F16,J16,N16)</f>
        <v/>
      </c>
      <c r="T16" s="93">
        <f>ROUND(+S16*(1-0.02184),0)-1</f>
        <v/>
      </c>
    </row>
    <row r="17">
      <c r="A17" s="162">
        <f>+A16+1</f>
        <v/>
      </c>
      <c r="B17" s="65">
        <f>+B16</f>
        <v/>
      </c>
      <c r="C17" s="161">
        <f>+C16</f>
        <v/>
      </c>
      <c r="D17" s="163">
        <f>+B17*C17</f>
        <v/>
      </c>
      <c r="F17" s="65">
        <f>+F16</f>
        <v/>
      </c>
      <c r="G17" s="161">
        <f>+G16</f>
        <v/>
      </c>
      <c r="H17" s="163">
        <f>+F17*G17</f>
        <v/>
      </c>
      <c r="J17" s="65">
        <f>+J16</f>
        <v/>
      </c>
      <c r="K17" s="161">
        <f>+K16</f>
        <v/>
      </c>
      <c r="L17" s="163">
        <f>+J17*K17</f>
        <v/>
      </c>
      <c r="N17" s="65">
        <f>+N16</f>
        <v/>
      </c>
      <c r="O17" s="161">
        <f>+O16</f>
        <v/>
      </c>
      <c r="P17" s="163">
        <f>+N17*O17</f>
        <v/>
      </c>
      <c r="S17" s="65">
        <f>SUM(B17,F17,J17,N17)</f>
        <v/>
      </c>
      <c r="T17" s="93">
        <f>ROUND(+S17*(1-0.02184),0)-1</f>
        <v/>
      </c>
    </row>
    <row r="18">
      <c r="A18" s="162">
        <f>+A17+1</f>
        <v/>
      </c>
      <c r="B18" s="65">
        <f>+B17</f>
        <v/>
      </c>
      <c r="C18" s="161">
        <f>+C17</f>
        <v/>
      </c>
      <c r="D18" s="163">
        <f>+B18*C18</f>
        <v/>
      </c>
      <c r="F18" s="65">
        <f>+F17</f>
        <v/>
      </c>
      <c r="G18" s="161">
        <f>+G17</f>
        <v/>
      </c>
      <c r="H18" s="163">
        <f>+F18*G18</f>
        <v/>
      </c>
      <c r="J18" s="65">
        <f>+J17</f>
        <v/>
      </c>
      <c r="K18" s="161">
        <f>+K17</f>
        <v/>
      </c>
      <c r="L18" s="163">
        <f>+J18*K18</f>
        <v/>
      </c>
      <c r="N18" s="65" t="n">
        <v>8912</v>
      </c>
      <c r="O18" s="161">
        <f>+O17</f>
        <v/>
      </c>
      <c r="P18" s="163">
        <f>+N18*O18</f>
        <v/>
      </c>
      <c r="S18" s="65">
        <f>SUM(B18,F18,J18,N18)</f>
        <v/>
      </c>
      <c r="T18" s="93">
        <f>ROUND(+S18*(1-0.02184),0)-1</f>
        <v/>
      </c>
    </row>
    <row r="19">
      <c r="A19" s="162">
        <f>+A18+1</f>
        <v/>
      </c>
      <c r="B19" s="65">
        <f>+B18</f>
        <v/>
      </c>
      <c r="C19" s="161">
        <f>+C18</f>
        <v/>
      </c>
      <c r="D19" s="163">
        <f>+B19*C19</f>
        <v/>
      </c>
      <c r="F19" s="65">
        <f>+F18</f>
        <v/>
      </c>
      <c r="G19" s="161">
        <f>+G18</f>
        <v/>
      </c>
      <c r="H19" s="163">
        <f>+F19*G19</f>
        <v/>
      </c>
      <c r="J19" s="65">
        <f>+J18</f>
        <v/>
      </c>
      <c r="K19" s="161">
        <f>+K18</f>
        <v/>
      </c>
      <c r="L19" s="163">
        <f>+J19*K19</f>
        <v/>
      </c>
      <c r="N19" s="65" t="n">
        <v>8912</v>
      </c>
      <c r="O19" s="161">
        <f>+O18</f>
        <v/>
      </c>
      <c r="P19" s="163">
        <f>+N19*O19</f>
        <v/>
      </c>
      <c r="S19" s="65">
        <f>SUM(B19,F19,J19,N19)</f>
        <v/>
      </c>
      <c r="T19" s="93">
        <f>ROUND(+S19*(1-0.02184),0)-1</f>
        <v/>
      </c>
    </row>
    <row r="20">
      <c r="A20" s="162">
        <f>+A19+1</f>
        <v/>
      </c>
      <c r="B20" s="65">
        <f>+B19</f>
        <v/>
      </c>
      <c r="C20" s="161">
        <f>+C19</f>
        <v/>
      </c>
      <c r="D20" s="163">
        <f>+B20*C20</f>
        <v/>
      </c>
      <c r="F20" s="65">
        <f>+F19</f>
        <v/>
      </c>
      <c r="G20" s="161">
        <f>+G19</f>
        <v/>
      </c>
      <c r="H20" s="163">
        <f>+F20*G20</f>
        <v/>
      </c>
      <c r="J20" s="65">
        <f>+J19</f>
        <v/>
      </c>
      <c r="K20" s="161">
        <f>+K19</f>
        <v/>
      </c>
      <c r="L20" s="163">
        <f>+J20*K20</f>
        <v/>
      </c>
      <c r="N20" s="65" t="n">
        <v>8912</v>
      </c>
      <c r="O20" s="161">
        <f>+O19</f>
        <v/>
      </c>
      <c r="P20" s="163">
        <f>+N20*O20</f>
        <v/>
      </c>
      <c r="S20" s="65">
        <f>SUM(B20,F20,J20,N20)</f>
        <v/>
      </c>
      <c r="T20" s="93">
        <f>ROUND(+S20*(1-0.02184),0)-1</f>
        <v/>
      </c>
    </row>
    <row r="21">
      <c r="A21" s="162">
        <f>+A20+1</f>
        <v/>
      </c>
      <c r="B21" s="65">
        <f>+B20</f>
        <v/>
      </c>
      <c r="C21" s="161">
        <f>+C20</f>
        <v/>
      </c>
      <c r="D21" s="163">
        <f>+B21*C21</f>
        <v/>
      </c>
      <c r="F21" s="65">
        <f>+F20</f>
        <v/>
      </c>
      <c r="G21" s="161">
        <f>+G20</f>
        <v/>
      </c>
      <c r="H21" s="163">
        <f>+F21*G21</f>
        <v/>
      </c>
      <c r="J21" s="65">
        <f>+J20</f>
        <v/>
      </c>
      <c r="K21" s="161">
        <f>+K20</f>
        <v/>
      </c>
      <c r="L21" s="163">
        <f>+J21*K21</f>
        <v/>
      </c>
      <c r="N21" s="65" t="n">
        <v>8912</v>
      </c>
      <c r="O21" s="161">
        <f>+O20</f>
        <v/>
      </c>
      <c r="P21" s="163">
        <f>+N21*O21</f>
        <v/>
      </c>
      <c r="S21" s="65">
        <f>SUM(B21,F21,J21,N21)</f>
        <v/>
      </c>
      <c r="T21" s="93">
        <f>ROUND(+S21*(1-0.02184),0)-1</f>
        <v/>
      </c>
    </row>
    <row r="22">
      <c r="A22" s="162">
        <f>+A21+1</f>
        <v/>
      </c>
      <c r="B22" s="65">
        <f>+B21</f>
        <v/>
      </c>
      <c r="C22" s="161">
        <f>+C21</f>
        <v/>
      </c>
      <c r="D22" s="163">
        <f>+B22*C22</f>
        <v/>
      </c>
      <c r="F22" s="65">
        <f>+F21</f>
        <v/>
      </c>
      <c r="G22" s="161">
        <f>+G21</f>
        <v/>
      </c>
      <c r="H22" s="163">
        <f>+F22*G22</f>
        <v/>
      </c>
      <c r="J22" s="65">
        <f>+J21</f>
        <v/>
      </c>
      <c r="K22" s="161">
        <f>+K21</f>
        <v/>
      </c>
      <c r="L22" s="163">
        <f>+J22*K22</f>
        <v/>
      </c>
      <c r="N22" s="65" t="n">
        <v>0</v>
      </c>
      <c r="O22" s="161">
        <f>+O21</f>
        <v/>
      </c>
      <c r="P22" s="163">
        <f>+N22*O22</f>
        <v/>
      </c>
      <c r="S22" s="65">
        <f>SUM(B22,F22,J22,N22)</f>
        <v/>
      </c>
      <c r="T22" s="93">
        <f>ROUND(+S22*(1-0.02184),0)-1</f>
        <v/>
      </c>
    </row>
    <row r="23">
      <c r="A23" s="162">
        <f>+A22+1</f>
        <v/>
      </c>
      <c r="B23" s="65">
        <f>+B22</f>
        <v/>
      </c>
      <c r="C23" s="161">
        <f>+C22</f>
        <v/>
      </c>
      <c r="D23" s="163">
        <f>+B23*C23</f>
        <v/>
      </c>
      <c r="F23" s="65">
        <f>+F22</f>
        <v/>
      </c>
      <c r="G23" s="161">
        <f>+G22</f>
        <v/>
      </c>
      <c r="H23" s="163">
        <f>+F23*G23</f>
        <v/>
      </c>
      <c r="J23" s="65">
        <f>+J22</f>
        <v/>
      </c>
      <c r="K23" s="161">
        <f>+K22</f>
        <v/>
      </c>
      <c r="L23" s="163">
        <f>+J23*K23</f>
        <v/>
      </c>
      <c r="N23" s="65">
        <f>+N22</f>
        <v/>
      </c>
      <c r="O23" s="161">
        <f>+O22</f>
        <v/>
      </c>
      <c r="P23" s="163">
        <f>+N23*O23</f>
        <v/>
      </c>
      <c r="S23" s="65">
        <f>SUM(B23,F23,J23,N23)</f>
        <v/>
      </c>
      <c r="T23" s="93">
        <f>ROUND(+S23*(1-0.02184),0)-1</f>
        <v/>
      </c>
    </row>
    <row r="24">
      <c r="A24" s="162">
        <f>+A23+1</f>
        <v/>
      </c>
      <c r="B24" s="65">
        <f>+B23</f>
        <v/>
      </c>
      <c r="C24" s="161">
        <f>+C23</f>
        <v/>
      </c>
      <c r="D24" s="163">
        <f>+B24*C24</f>
        <v/>
      </c>
      <c r="F24" s="65">
        <f>+F23</f>
        <v/>
      </c>
      <c r="G24" s="161">
        <f>+G23</f>
        <v/>
      </c>
      <c r="H24" s="163">
        <f>+F24*G24</f>
        <v/>
      </c>
      <c r="J24" s="65">
        <f>+J23</f>
        <v/>
      </c>
      <c r="K24" s="161">
        <f>+K23</f>
        <v/>
      </c>
      <c r="L24" s="163">
        <f>+J24*K24</f>
        <v/>
      </c>
      <c r="N24" s="65">
        <f>+N23</f>
        <v/>
      </c>
      <c r="O24" s="161">
        <f>+O23</f>
        <v/>
      </c>
      <c r="P24" s="163">
        <f>+N24*O24</f>
        <v/>
      </c>
      <c r="S24" s="65">
        <f>SUM(B24,F24,J24,N24)</f>
        <v/>
      </c>
      <c r="T24" s="93">
        <f>ROUND(+S24*(1-0.02184),0)-1</f>
        <v/>
      </c>
    </row>
    <row r="25">
      <c r="A25" s="162">
        <f>+A24+1</f>
        <v/>
      </c>
      <c r="B25" s="65">
        <f>+B24</f>
        <v/>
      </c>
      <c r="C25" s="161">
        <f>+C24</f>
        <v/>
      </c>
      <c r="D25" s="163">
        <f>+B25*C25</f>
        <v/>
      </c>
      <c r="F25" s="65">
        <f>+F24</f>
        <v/>
      </c>
      <c r="G25" s="161">
        <f>+G24</f>
        <v/>
      </c>
      <c r="H25" s="163">
        <f>+F25*G25</f>
        <v/>
      </c>
      <c r="J25" s="65">
        <f>+J24</f>
        <v/>
      </c>
      <c r="K25" s="161">
        <f>+K24</f>
        <v/>
      </c>
      <c r="L25" s="163">
        <f>+J25*K25</f>
        <v/>
      </c>
      <c r="N25" s="65">
        <f>+N24</f>
        <v/>
      </c>
      <c r="O25" s="161">
        <f>+O24</f>
        <v/>
      </c>
      <c r="P25" s="163">
        <f>+N25*O25</f>
        <v/>
      </c>
      <c r="S25" s="65">
        <f>SUM(B25,F25,J25,N25)</f>
        <v/>
      </c>
      <c r="T25" s="93">
        <f>ROUND(+S25*(1-0.02184),0)-1</f>
        <v/>
      </c>
    </row>
    <row r="26">
      <c r="A26" s="162">
        <f>+A25+1</f>
        <v/>
      </c>
      <c r="B26" s="65">
        <f>+B25</f>
        <v/>
      </c>
      <c r="C26" s="161">
        <f>+C25</f>
        <v/>
      </c>
      <c r="D26" s="163">
        <f>+B26*C26</f>
        <v/>
      </c>
      <c r="F26" s="65">
        <f>+F25</f>
        <v/>
      </c>
      <c r="G26" s="161">
        <f>+G25</f>
        <v/>
      </c>
      <c r="H26" s="163">
        <f>+F26*G26</f>
        <v/>
      </c>
      <c r="J26" s="65">
        <f>+J25</f>
        <v/>
      </c>
      <c r="K26" s="161">
        <f>+K25</f>
        <v/>
      </c>
      <c r="L26" s="163">
        <f>+J26*K26</f>
        <v/>
      </c>
      <c r="N26" s="65">
        <f>+N25</f>
        <v/>
      </c>
      <c r="O26" s="161">
        <f>+O25</f>
        <v/>
      </c>
      <c r="P26" s="163">
        <f>+N26*O26</f>
        <v/>
      </c>
      <c r="S26" s="65">
        <f>SUM(B26,F26,J26,N26)</f>
        <v/>
      </c>
      <c r="T26" s="93">
        <f>ROUND(+S26*(1-0.02184),0)-1</f>
        <v/>
      </c>
    </row>
    <row r="27">
      <c r="A27" s="162">
        <f>+A26+1</f>
        <v/>
      </c>
      <c r="B27" s="65">
        <f>+B26</f>
        <v/>
      </c>
      <c r="C27" s="161">
        <f>+C26</f>
        <v/>
      </c>
      <c r="D27" s="163">
        <f>+B27*C27</f>
        <v/>
      </c>
      <c r="F27" s="65">
        <f>+F26</f>
        <v/>
      </c>
      <c r="G27" s="161">
        <f>+G26</f>
        <v/>
      </c>
      <c r="H27" s="163">
        <f>+F27*G27</f>
        <v/>
      </c>
      <c r="J27" s="65">
        <f>+J26</f>
        <v/>
      </c>
      <c r="K27" s="161">
        <f>+K26</f>
        <v/>
      </c>
      <c r="L27" s="163">
        <f>+J27*K27</f>
        <v/>
      </c>
      <c r="N27" s="65">
        <f>+N26</f>
        <v/>
      </c>
      <c r="O27" s="161">
        <f>+O26</f>
        <v/>
      </c>
      <c r="P27" s="163">
        <f>+N27*O27</f>
        <v/>
      </c>
      <c r="S27" s="65">
        <f>SUM(B27,F27,J27,N27)</f>
        <v/>
      </c>
      <c r="T27" s="93">
        <f>ROUND(+S27*(1-0.02184),0)-1</f>
        <v/>
      </c>
    </row>
    <row r="28">
      <c r="A28" s="162">
        <f>+A27+1</f>
        <v/>
      </c>
      <c r="B28" s="65">
        <f>+B27</f>
        <v/>
      </c>
      <c r="C28" s="161">
        <f>+C27</f>
        <v/>
      </c>
      <c r="D28" s="163">
        <f>+B28*C28</f>
        <v/>
      </c>
      <c r="F28" s="65">
        <f>+F27</f>
        <v/>
      </c>
      <c r="G28" s="161">
        <f>+G27</f>
        <v/>
      </c>
      <c r="H28" s="163">
        <f>+F28*G28</f>
        <v/>
      </c>
      <c r="J28" s="65">
        <f>+J27</f>
        <v/>
      </c>
      <c r="K28" s="161">
        <f>+K27</f>
        <v/>
      </c>
      <c r="L28" s="163">
        <f>+J28*K28</f>
        <v/>
      </c>
      <c r="N28" s="65">
        <f>+N27</f>
        <v/>
      </c>
      <c r="O28" s="161">
        <f>+O27</f>
        <v/>
      </c>
      <c r="P28" s="163">
        <f>+N28*O28</f>
        <v/>
      </c>
      <c r="S28" s="65">
        <f>SUM(B28,F28,J28,N28)</f>
        <v/>
      </c>
      <c r="T28" s="93">
        <f>ROUND(+S28*(1-0.02184),0)-1</f>
        <v/>
      </c>
    </row>
    <row r="29">
      <c r="A29" s="162">
        <f>+A28+1</f>
        <v/>
      </c>
      <c r="B29" s="65">
        <f>+B28</f>
        <v/>
      </c>
      <c r="C29" s="161">
        <f>+C28</f>
        <v/>
      </c>
      <c r="D29" s="163">
        <f>+B29*C29</f>
        <v/>
      </c>
      <c r="F29" s="65">
        <f>+F28</f>
        <v/>
      </c>
      <c r="G29" s="161">
        <f>+G28</f>
        <v/>
      </c>
      <c r="H29" s="163">
        <f>+F29*G29</f>
        <v/>
      </c>
      <c r="J29" s="65">
        <f>+J28</f>
        <v/>
      </c>
      <c r="K29" s="161">
        <f>+K28</f>
        <v/>
      </c>
      <c r="L29" s="163">
        <f>+J29*K29</f>
        <v/>
      </c>
      <c r="N29" s="65">
        <f>+N28</f>
        <v/>
      </c>
      <c r="O29" s="161">
        <f>+O28</f>
        <v/>
      </c>
      <c r="P29" s="163">
        <f>+N29*O29</f>
        <v/>
      </c>
      <c r="S29" s="65">
        <f>SUM(B29,F29,J29,N29)</f>
        <v/>
      </c>
      <c r="T29" s="93">
        <f>ROUND(+S29*(1-0.02184),0)-1</f>
        <v/>
      </c>
    </row>
    <row r="30">
      <c r="A30" s="162">
        <f>+A29+1</f>
        <v/>
      </c>
      <c r="B30" s="65">
        <f>+B29</f>
        <v/>
      </c>
      <c r="C30" s="161">
        <f>+C29</f>
        <v/>
      </c>
      <c r="D30" s="163">
        <f>+B30*C30</f>
        <v/>
      </c>
      <c r="F30" s="65">
        <f>+F29</f>
        <v/>
      </c>
      <c r="G30" s="161">
        <f>+G29</f>
        <v/>
      </c>
      <c r="H30" s="163">
        <f>+F30*G30</f>
        <v/>
      </c>
      <c r="J30" s="65">
        <f>+J29</f>
        <v/>
      </c>
      <c r="K30" s="161">
        <f>+K29</f>
        <v/>
      </c>
      <c r="L30" s="163">
        <f>+J30*K30</f>
        <v/>
      </c>
      <c r="N30" s="65">
        <f>+N29</f>
        <v/>
      </c>
      <c r="O30" s="161">
        <f>+O29</f>
        <v/>
      </c>
      <c r="P30" s="163">
        <f>+N30*O30</f>
        <v/>
      </c>
      <c r="S30" s="65">
        <f>SUM(B30,F30,J30,N30)</f>
        <v/>
      </c>
      <c r="T30" s="93">
        <f>ROUND(+S30*(1-0.02184),0)-1</f>
        <v/>
      </c>
    </row>
    <row r="31">
      <c r="A31" s="162">
        <f>+A30+1</f>
        <v/>
      </c>
      <c r="B31" s="65">
        <f>+B30</f>
        <v/>
      </c>
      <c r="C31" s="161">
        <f>+C30</f>
        <v/>
      </c>
      <c r="D31" s="163">
        <f>+B31*C31</f>
        <v/>
      </c>
      <c r="F31" s="65">
        <f>+F30</f>
        <v/>
      </c>
      <c r="G31" s="161">
        <f>+G30</f>
        <v/>
      </c>
      <c r="H31" s="163">
        <f>+F31*G31</f>
        <v/>
      </c>
      <c r="J31" s="65">
        <f>+J30</f>
        <v/>
      </c>
      <c r="K31" s="161">
        <f>+K30</f>
        <v/>
      </c>
      <c r="L31" s="163">
        <f>+J31*K31</f>
        <v/>
      </c>
      <c r="N31" s="65">
        <f>+N30</f>
        <v/>
      </c>
      <c r="O31" s="161">
        <f>+O30</f>
        <v/>
      </c>
      <c r="P31" s="163">
        <f>+N31*O31</f>
        <v/>
      </c>
      <c r="S31" s="65">
        <f>SUM(B31,F31,J31,N31)</f>
        <v/>
      </c>
      <c r="T31" s="93">
        <f>ROUND(+S31*(1-0.02184),0)-1</f>
        <v/>
      </c>
    </row>
    <row r="32">
      <c r="A32" s="162">
        <f>+A31+1</f>
        <v/>
      </c>
      <c r="B32" s="65">
        <f>+B31</f>
        <v/>
      </c>
      <c r="C32" s="161">
        <f>+C31</f>
        <v/>
      </c>
      <c r="D32" s="163">
        <f>+B32*C32</f>
        <v/>
      </c>
      <c r="F32" s="65">
        <f>+F31</f>
        <v/>
      </c>
      <c r="G32" s="161">
        <f>+G31</f>
        <v/>
      </c>
      <c r="H32" s="163">
        <f>+F32*G32</f>
        <v/>
      </c>
      <c r="J32" s="65">
        <f>+J31</f>
        <v/>
      </c>
      <c r="K32" s="161">
        <f>+K31</f>
        <v/>
      </c>
      <c r="L32" s="163">
        <f>+J32*K32</f>
        <v/>
      </c>
      <c r="N32" s="65">
        <f>+N31</f>
        <v/>
      </c>
      <c r="O32" s="161">
        <f>+O31</f>
        <v/>
      </c>
      <c r="P32" s="163">
        <f>+N32*O32</f>
        <v/>
      </c>
      <c r="S32" s="65">
        <f>SUM(B32,F32,J32,N32)</f>
        <v/>
      </c>
      <c r="T32" s="93">
        <f>ROUND(+S32*(1-0.02184),0)-1</f>
        <v/>
      </c>
    </row>
    <row r="33">
      <c r="A33" s="162">
        <f>+A32+1</f>
        <v/>
      </c>
      <c r="B33" s="65">
        <f>+B32</f>
        <v/>
      </c>
      <c r="C33" s="161">
        <f>+C32</f>
        <v/>
      </c>
      <c r="D33" s="163">
        <f>+B33*C33</f>
        <v/>
      </c>
      <c r="F33" s="65">
        <f>+F32</f>
        <v/>
      </c>
      <c r="G33" s="161">
        <f>+G32</f>
        <v/>
      </c>
      <c r="H33" s="163">
        <f>+F33*G33</f>
        <v/>
      </c>
      <c r="J33" s="65">
        <f>+J32</f>
        <v/>
      </c>
      <c r="K33" s="161">
        <f>+K32</f>
        <v/>
      </c>
      <c r="L33" s="163">
        <f>+J33*K33</f>
        <v/>
      </c>
      <c r="N33" s="65">
        <f>+N32</f>
        <v/>
      </c>
      <c r="O33" s="161">
        <f>+O32</f>
        <v/>
      </c>
      <c r="P33" s="163">
        <f>+N33*O33</f>
        <v/>
      </c>
      <c r="S33" s="65">
        <f>SUM(B33,F33,J33,N33)</f>
        <v/>
      </c>
      <c r="T33" s="93">
        <f>ROUND(+S33*(1-0.02184),0)-1</f>
        <v/>
      </c>
    </row>
    <row r="34">
      <c r="A34" s="162" t="n">
        <v>29</v>
      </c>
      <c r="B34" s="65">
        <f>+B33</f>
        <v/>
      </c>
      <c r="C34" s="161">
        <f>+C33</f>
        <v/>
      </c>
      <c r="D34" s="163">
        <f>+B34*C34</f>
        <v/>
      </c>
      <c r="F34" s="65">
        <f>+F33</f>
        <v/>
      </c>
      <c r="G34" s="161">
        <f>+G33</f>
        <v/>
      </c>
      <c r="H34" s="163">
        <f>+F34*G34</f>
        <v/>
      </c>
      <c r="J34" s="65">
        <f>+J33</f>
        <v/>
      </c>
      <c r="K34" s="161">
        <f>+K33</f>
        <v/>
      </c>
      <c r="L34" s="163">
        <f>+J34*K34</f>
        <v/>
      </c>
      <c r="N34" s="65">
        <f>+N33</f>
        <v/>
      </c>
      <c r="O34" s="161">
        <f>+O33</f>
        <v/>
      </c>
      <c r="P34" s="163">
        <f>+N34*O34</f>
        <v/>
      </c>
      <c r="S34" s="65">
        <f>SUM(B34,F34,J34,N34)</f>
        <v/>
      </c>
      <c r="T34" s="93">
        <f>ROUND(+S34*(1-0.02184),0)-1</f>
        <v/>
      </c>
    </row>
    <row r="35">
      <c r="A35" s="162" t="n">
        <v>30</v>
      </c>
      <c r="B35" s="65">
        <f>+B34</f>
        <v/>
      </c>
      <c r="C35" s="161">
        <f>+C34</f>
        <v/>
      </c>
      <c r="D35" s="163">
        <f>+B35*C35</f>
        <v/>
      </c>
      <c r="F35" s="65">
        <f>+F34</f>
        <v/>
      </c>
      <c r="G35" s="161">
        <f>+G34</f>
        <v/>
      </c>
      <c r="H35" s="163">
        <f>+F35*G35</f>
        <v/>
      </c>
      <c r="J35" s="65">
        <f>+J34</f>
        <v/>
      </c>
      <c r="K35" s="161">
        <f>+K34</f>
        <v/>
      </c>
      <c r="L35" s="163">
        <f>+J35*K35</f>
        <v/>
      </c>
      <c r="N35" s="65">
        <f>+N34</f>
        <v/>
      </c>
      <c r="O35" s="161">
        <f>+O34</f>
        <v/>
      </c>
      <c r="P35" s="163">
        <f>+N35*O35</f>
        <v/>
      </c>
      <c r="S35" s="65">
        <f>SUM(B35,F35,J35,N35)</f>
        <v/>
      </c>
      <c r="T35" s="93">
        <f>ROUND(+S35*(1-0.02184),0)-1</f>
        <v/>
      </c>
    </row>
    <row r="36">
      <c r="A36" s="160" t="n">
        <v>31</v>
      </c>
      <c r="B36" s="65">
        <f>+B35</f>
        <v/>
      </c>
      <c r="C36" s="161">
        <f>+C35</f>
        <v/>
      </c>
      <c r="D36" s="163">
        <f>+B36*C36</f>
        <v/>
      </c>
      <c r="F36" s="65">
        <f>+F35</f>
        <v/>
      </c>
      <c r="G36" s="161">
        <f>+G35</f>
        <v/>
      </c>
      <c r="H36" s="163">
        <f>+F36*G36</f>
        <v/>
      </c>
      <c r="J36" s="65">
        <f>+J35</f>
        <v/>
      </c>
      <c r="K36" s="161">
        <f>+K35</f>
        <v/>
      </c>
      <c r="L36" s="163">
        <f>+J36*K36</f>
        <v/>
      </c>
      <c r="N36" s="65">
        <f>+N35</f>
        <v/>
      </c>
      <c r="O36" s="161">
        <f>+O35</f>
        <v/>
      </c>
      <c r="P36" s="163">
        <f>+N36*O36</f>
        <v/>
      </c>
      <c r="S36" s="65">
        <f>SUM(B36,F36,J36,N36)</f>
        <v/>
      </c>
      <c r="T36" s="93">
        <f>ROUND(+S36*(1-0.02184),0)-1</f>
        <v/>
      </c>
    </row>
  </sheetData>
  <pageMargins left="0.75" right="0.75" top="1" bottom="1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I4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9" sqref="A19"/>
    </sheetView>
  </sheetViews>
  <sheetFormatPr baseColWidth="8" defaultRowHeight="12.75"/>
  <cols>
    <col width="5.7109375" customWidth="1" style="160" min="1" max="1"/>
    <col width="11" customWidth="1" style="160" min="2" max="3"/>
    <col width="4.7109375" customWidth="1" style="160" min="4" max="4"/>
    <col width="12.85546875" customWidth="1" style="160" min="5" max="5"/>
    <col width="10.42578125" customWidth="1" style="160" min="6" max="9"/>
    <col width="3.28515625" customWidth="1" style="160" min="10" max="10"/>
    <col width="12.85546875" customWidth="1" style="160" min="11" max="11"/>
    <col width="9.140625" customWidth="1" style="160" min="12" max="12"/>
    <col width="11" customWidth="1" style="160" min="13" max="13"/>
    <col width="12.85546875" customWidth="1" style="160" min="14" max="15"/>
    <col width="10.28515625" customWidth="1" style="160" min="16" max="16"/>
    <col width="3.5703125" customWidth="1" style="160" min="17" max="17"/>
    <col width="10.28515625" customWidth="1" style="160" min="18" max="18"/>
    <col width="3.5703125" customWidth="1" style="160" min="19" max="19"/>
    <col width="13" customWidth="1" style="160" min="20" max="20"/>
    <col width="3.5703125" customWidth="1" style="160" min="21" max="21"/>
    <col width="14.42578125" customWidth="1" style="160" min="22" max="22"/>
    <col width="3.5703125" customWidth="1" style="160" min="23" max="23"/>
    <col width="13.85546875" customWidth="1" style="164" min="24" max="24"/>
    <col width="9.140625" customWidth="1" style="160" min="25" max="34"/>
    <col width="11.85546875" customWidth="1" style="160" min="35" max="35"/>
    <col width="9.140625" customWidth="1" style="160" min="36" max="16384"/>
  </cols>
  <sheetData>
    <row r="1"/>
    <row r="2" customFormat="1" s="162">
      <c r="X2" s="165" t="n"/>
    </row>
    <row r="3">
      <c r="A3" s="162" t="n"/>
      <c r="B3" s="162" t="inlineStr">
        <is>
          <t>Citygate</t>
        </is>
      </c>
      <c r="C3" s="162" t="inlineStr">
        <is>
          <t>Pool</t>
        </is>
      </c>
      <c r="D3" s="162" t="n"/>
      <c r="E3" s="85" t="n">
        <v>456379</v>
      </c>
      <c r="F3" s="162" t="n"/>
      <c r="G3" s="162" t="n"/>
      <c r="H3" s="162" t="n"/>
      <c r="I3" s="162" t="n"/>
      <c r="J3" s="162" t="n"/>
      <c r="K3" s="162" t="n"/>
      <c r="L3" s="162" t="n"/>
      <c r="M3" s="162" t="n"/>
      <c r="N3" s="162" t="n"/>
      <c r="O3" s="162" t="n"/>
      <c r="P3" s="162" t="n"/>
      <c r="Q3" s="162" t="n"/>
      <c r="R3" s="162" t="inlineStr">
        <is>
          <t>IF On</t>
        </is>
      </c>
      <c r="S3" s="162" t="n"/>
      <c r="T3" s="162" t="n"/>
      <c r="V3" s="162" t="n"/>
      <c r="X3" s="165" t="n"/>
      <c r="Y3" s="160" t="inlineStr">
        <is>
          <t>Deal 549411</t>
        </is>
      </c>
    </row>
    <row r="4">
      <c r="A4" s="162" t="n"/>
      <c r="B4" s="162" t="inlineStr">
        <is>
          <t>Deal</t>
        </is>
      </c>
      <c r="C4" s="162" t="inlineStr">
        <is>
          <t>Deal</t>
        </is>
      </c>
      <c r="D4" s="162" t="n"/>
      <c r="E4" s="166" t="inlineStr">
        <is>
          <t>Storage</t>
        </is>
      </c>
      <c r="F4" s="167" t="inlineStr">
        <is>
          <t>Storage</t>
        </is>
      </c>
      <c r="G4" s="162" t="n"/>
      <c r="H4" s="162" t="inlineStr">
        <is>
          <t>CES</t>
        </is>
      </c>
      <c r="I4" s="162" t="inlineStr">
        <is>
          <t>ENA</t>
        </is>
      </c>
      <c r="J4" s="162" t="n"/>
      <c r="K4" s="162" t="inlineStr">
        <is>
          <t>Actuals</t>
        </is>
      </c>
      <c r="L4" s="162" t="n"/>
      <c r="M4" s="162" t="n"/>
      <c r="N4" s="162" t="n"/>
      <c r="O4" s="162" t="n"/>
      <c r="P4" s="162" t="inlineStr">
        <is>
          <t>Adjusted</t>
        </is>
      </c>
      <c r="Q4" s="162" t="n"/>
      <c r="R4" s="162" t="inlineStr">
        <is>
          <t xml:space="preserve">Deal </t>
        </is>
      </c>
      <c r="S4" s="162" t="n"/>
      <c r="T4" s="162" t="inlineStr">
        <is>
          <t>[Person_3]</t>
        </is>
      </c>
      <c r="V4" s="162" t="inlineStr">
        <is>
          <t>Undertakes</t>
        </is>
      </c>
      <c r="X4" s="165" t="n"/>
      <c r="Y4" s="160" t="inlineStr">
        <is>
          <t>Citygate</t>
        </is>
      </c>
      <c r="AA4" s="160" t="inlineStr">
        <is>
          <t>Per Jeff's Sheet</t>
        </is>
      </c>
    </row>
    <row r="5">
      <c r="A5" s="162" t="n"/>
      <c r="B5" s="154" t="n">
        <v>649352</v>
      </c>
      <c r="C5" s="103" t="n">
        <v>657466</v>
      </c>
      <c r="D5" s="162" t="n"/>
      <c r="E5" s="168" t="inlineStr">
        <is>
          <t>Gross</t>
        </is>
      </c>
      <c r="F5" s="169" t="inlineStr">
        <is>
          <t>Net</t>
        </is>
      </c>
      <c r="G5" s="162" t="n"/>
      <c r="H5" s="162" t="inlineStr">
        <is>
          <t>Transport</t>
        </is>
      </c>
      <c r="I5" s="162" t="inlineStr">
        <is>
          <t>Transport</t>
        </is>
      </c>
      <c r="J5" s="162" t="n"/>
      <c r="K5" s="162" t="inlineStr">
        <is>
          <t xml:space="preserve"> From ENA</t>
        </is>
      </c>
      <c r="L5" s="162" t="n"/>
      <c r="M5" s="162" t="inlineStr">
        <is>
          <t>FOM</t>
        </is>
      </c>
      <c r="N5" s="162" t="inlineStr">
        <is>
          <t>3rd Party</t>
        </is>
      </c>
      <c r="O5" s="162" t="inlineStr">
        <is>
          <t>Spot Deals</t>
        </is>
      </c>
      <c r="P5" s="170" t="inlineStr">
        <is>
          <t>FOM</t>
        </is>
      </c>
      <c r="Q5" s="162" t="n"/>
      <c r="R5" s="104">
        <f>+B5</f>
        <v/>
      </c>
      <c r="S5" s="162" t="n"/>
      <c r="T5" s="162" t="inlineStr">
        <is>
          <t>[Person_4] SALES</t>
        </is>
      </c>
      <c r="V5" s="162" t="inlineStr">
        <is>
          <t>[Person_5]</t>
        </is>
      </c>
      <c r="X5" s="165" t="inlineStr">
        <is>
          <t>Gas Daily</t>
        </is>
      </c>
      <c r="Y5" s="160" t="inlineStr">
        <is>
          <t>Price</t>
        </is>
      </c>
      <c r="AA5" s="160" t="inlineStr">
        <is>
          <t>COH-Stor</t>
        </is>
      </c>
      <c r="AB5" s="160" t="inlineStr">
        <is>
          <t>COH</t>
        </is>
      </c>
      <c r="AC5" s="160" t="inlineStr">
        <is>
          <t>Buy/(Sell)</t>
        </is>
      </c>
    </row>
    <row r="6" customFormat="1" s="171">
      <c r="A6" s="172" t="n">
        <v>1</v>
      </c>
      <c r="B6" s="172" t="n">
        <v>63357</v>
      </c>
      <c r="C6" s="172" t="n">
        <v>11621</v>
      </c>
      <c r="D6" s="172" t="n"/>
      <c r="E6" s="172" t="n">
        <v>49986</v>
      </c>
      <c r="F6" s="172">
        <f>ROUND(+E6*(1-0.02184),0)</f>
        <v/>
      </c>
      <c r="G6" s="172" t="n"/>
      <c r="H6" s="172" t="n">
        <v>140099</v>
      </c>
      <c r="I6" s="172">
        <f>IF(B6-H6&gt;0,+B6-H6,0)</f>
        <v/>
      </c>
      <c r="J6" s="172" t="n"/>
      <c r="K6" s="172">
        <f>+B6+C6-F6</f>
        <v/>
      </c>
      <c r="L6" s="172" t="n"/>
      <c r="M6" s="172" t="n">
        <v>15553</v>
      </c>
      <c r="N6" s="172">
        <f>SUM('3rd Party Deals'!T6)</f>
        <v/>
      </c>
      <c r="O6" s="172">
        <f>SUM('Spot wENA'!Z6)</f>
        <v/>
      </c>
      <c r="P6" s="172">
        <f>SUM(M6:O6)</f>
        <v/>
      </c>
      <c r="Q6" s="172" t="n"/>
      <c r="R6" s="172">
        <f>IF(T6&gt;0,+B6-T6,0)</f>
        <v/>
      </c>
      <c r="S6" s="172" t="n"/>
      <c r="T6" s="172">
        <f>IF(K6-P6&gt;0,K6-P6,0)</f>
        <v/>
      </c>
      <c r="V6" s="172">
        <f>IF(P6-K6&gt;0,P6-K6,0)</f>
        <v/>
      </c>
      <c r="X6" s="173" t="n"/>
      <c r="Y6" s="173">
        <f>ROUND((+X6+0.01)/(1-0.02184)+0.0227,2)</f>
        <v/>
      </c>
      <c r="AA6" s="171" t="n">
        <v>50765</v>
      </c>
      <c r="AB6" s="171" t="n">
        <v>7282</v>
      </c>
      <c r="AC6" s="171" t="inlineStr">
        <is>
          <t>??</t>
        </is>
      </c>
      <c r="AE6" s="171">
        <f>+F6-AA6</f>
        <v/>
      </c>
      <c r="AF6" s="171">
        <f>+T6-AC6</f>
        <v/>
      </c>
      <c r="AH6" s="171">
        <f>10.8-Y6</f>
        <v/>
      </c>
      <c r="AI6" s="159">
        <f>+AH6*T6</f>
        <v/>
      </c>
    </row>
    <row r="7" customFormat="1" s="171">
      <c r="A7" s="172">
        <f>+A6+1</f>
        <v/>
      </c>
      <c r="B7" s="172" t="n">
        <v>74902</v>
      </c>
      <c r="C7" s="172">
        <f>+C6</f>
        <v/>
      </c>
      <c r="D7" s="172" t="n"/>
      <c r="E7" s="172" t="n">
        <v>61791</v>
      </c>
      <c r="F7" s="172">
        <f>ROUND(+E7*(1-0.02184),0)</f>
        <v/>
      </c>
      <c r="G7" s="172" t="n"/>
      <c r="H7" s="172">
        <f>+H6</f>
        <v/>
      </c>
      <c r="I7" s="172">
        <f>IF(B7-H7&gt;0,+B7-H7,0)</f>
        <v/>
      </c>
      <c r="J7" s="172" t="n"/>
      <c r="K7" s="172">
        <f>+B7+C7-F7</f>
        <v/>
      </c>
      <c r="L7" s="172" t="n"/>
      <c r="M7" s="172">
        <f>+M6</f>
        <v/>
      </c>
      <c r="N7" s="172">
        <f>SUM('3rd Party Deals'!T7)</f>
        <v/>
      </c>
      <c r="O7" s="172">
        <f>SUM('Spot wENA'!Z7)</f>
        <v/>
      </c>
      <c r="P7" s="172">
        <f>SUM(M7:O7)</f>
        <v/>
      </c>
      <c r="Q7" s="172" t="n"/>
      <c r="R7" s="172">
        <f>IF(T7&gt;0,+B7-T7,0)</f>
        <v/>
      </c>
      <c r="S7" s="172" t="n"/>
      <c r="T7" s="172">
        <f>IF(K7-P7&gt;0,K7-P7,0)</f>
        <v/>
      </c>
      <c r="V7" s="172">
        <f>IF(P7-K7&gt;0,P7-K7,0)</f>
        <v/>
      </c>
      <c r="X7" s="173" t="n"/>
      <c r="Y7" s="173">
        <f>ROUND((+X7+0.01)/(1-0.02184)+0.0227,2)</f>
        <v/>
      </c>
      <c r="AA7" s="171" t="n">
        <v>82932</v>
      </c>
      <c r="AB7" s="171" t="n">
        <v>7282</v>
      </c>
      <c r="AC7" s="171" t="n">
        <v>-566</v>
      </c>
      <c r="AE7" s="171">
        <f>+F7-AA7</f>
        <v/>
      </c>
      <c r="AF7" s="171">
        <f>+T7-AC7</f>
        <v/>
      </c>
      <c r="AH7" s="171">
        <f>10.8-Y7</f>
        <v/>
      </c>
      <c r="AI7" s="159">
        <f>+AH7*T7</f>
        <v/>
      </c>
    </row>
    <row r="8" customFormat="1" s="171">
      <c r="A8" s="172">
        <f>+A7+1</f>
        <v/>
      </c>
      <c r="B8" s="172" t="n">
        <v>82646</v>
      </c>
      <c r="C8" s="172">
        <f>+C7</f>
        <v/>
      </c>
      <c r="D8" s="172" t="n"/>
      <c r="E8" s="172" t="n">
        <v>69707</v>
      </c>
      <c r="F8" s="172">
        <f>ROUND(+E8*(1-0.02184),0)</f>
        <v/>
      </c>
      <c r="G8" s="172" t="n"/>
      <c r="H8" s="172">
        <f>+H7</f>
        <v/>
      </c>
      <c r="I8" s="172">
        <f>IF(B8-H8&gt;0,+B8-H8,0)</f>
        <v/>
      </c>
      <c r="J8" s="172" t="n"/>
      <c r="K8" s="172">
        <f>+B8+C8-F8</f>
        <v/>
      </c>
      <c r="L8" s="172" t="n"/>
      <c r="M8" s="172">
        <f>+M7</f>
        <v/>
      </c>
      <c r="N8" s="172">
        <f>SUM('3rd Party Deals'!T8)</f>
        <v/>
      </c>
      <c r="O8" s="172">
        <f>SUM('Spot wENA'!Z8)</f>
        <v/>
      </c>
      <c r="P8" s="172">
        <f>SUM(M8:O8)</f>
        <v/>
      </c>
      <c r="Q8" s="172" t="n"/>
      <c r="R8" s="172">
        <f>IF(T8&gt;0,+B8-T8,0)</f>
        <v/>
      </c>
      <c r="S8" s="172" t="n"/>
      <c r="T8" s="172">
        <f>IF(K8-P8&gt;0,K8-P8,0)</f>
        <v/>
      </c>
      <c r="V8" s="172">
        <f>IF(P8-K8&gt;0,P8-K8,0)</f>
        <v/>
      </c>
      <c r="X8" s="173" t="n"/>
      <c r="Y8" s="173">
        <f>ROUND((+X8+0.01)/(1-0.02184)+0.0227,2)</f>
        <v/>
      </c>
      <c r="AA8" s="171" t="n">
        <v>62086</v>
      </c>
      <c r="AB8" s="171" t="n">
        <v>7282</v>
      </c>
      <c r="AC8" s="171" t="n">
        <v>-566</v>
      </c>
      <c r="AE8" s="171">
        <f>+F8-AA8</f>
        <v/>
      </c>
      <c r="AF8" s="171">
        <f>+T8-AC8</f>
        <v/>
      </c>
      <c r="AH8" s="171">
        <f>10.8-Y8</f>
        <v/>
      </c>
      <c r="AI8" s="159">
        <f>+AH8*T8</f>
        <v/>
      </c>
    </row>
    <row r="9" customFormat="1" s="171">
      <c r="A9" s="172">
        <f>+A8+1</f>
        <v/>
      </c>
      <c r="B9" s="172" t="n">
        <v>77711</v>
      </c>
      <c r="C9" s="172">
        <f>+C8</f>
        <v/>
      </c>
      <c r="D9" s="172" t="n"/>
      <c r="E9" s="172" t="n">
        <v>64662</v>
      </c>
      <c r="F9" s="172">
        <f>ROUND(+E9*(1-0.02184),0)</f>
        <v/>
      </c>
      <c r="G9" s="172" t="n"/>
      <c r="H9" s="172">
        <f>+H8</f>
        <v/>
      </c>
      <c r="I9" s="172">
        <f>IF(B9-H9&gt;0,+B9-H9,0)</f>
        <v/>
      </c>
      <c r="J9" s="172" t="n"/>
      <c r="K9" s="172">
        <f>+B9+C9-F9</f>
        <v/>
      </c>
      <c r="L9" s="172" t="n"/>
      <c r="M9" s="172">
        <f>+M8</f>
        <v/>
      </c>
      <c r="N9" s="172">
        <f>SUM('3rd Party Deals'!T9)</f>
        <v/>
      </c>
      <c r="O9" s="172">
        <f>SUM('Spot wENA'!Z9)</f>
        <v/>
      </c>
      <c r="P9" s="172">
        <f>SUM(M9:O9)</f>
        <v/>
      </c>
      <c r="Q9" s="172" t="n"/>
      <c r="R9" s="172">
        <f>IF(T9&gt;0,+B9-T9,0)</f>
        <v/>
      </c>
      <c r="S9" s="172" t="n"/>
      <c r="T9" s="172">
        <f>IF(K9-P9&gt;0,K9-P9,0)</f>
        <v/>
      </c>
      <c r="V9" s="172">
        <f>IF(P9-K9&gt;0,P9-K9,0)</f>
        <v/>
      </c>
      <c r="X9" s="173" t="n"/>
      <c r="Y9" s="173">
        <f>ROUND((+X9+0.01)/(1-0.02184)+0.0227,2)</f>
        <v/>
      </c>
      <c r="AA9" s="171" t="n">
        <v>38139</v>
      </c>
      <c r="AB9" s="171" t="n">
        <v>7282</v>
      </c>
      <c r="AC9" s="171" t="n">
        <v>-566</v>
      </c>
      <c r="AE9" s="171">
        <f>+F9-AA9</f>
        <v/>
      </c>
      <c r="AF9" s="171">
        <f>+T9-AC9</f>
        <v/>
      </c>
      <c r="AH9" s="171">
        <f>10.8-Y9</f>
        <v/>
      </c>
      <c r="AI9" s="159">
        <f>+AH9*T9</f>
        <v/>
      </c>
    </row>
    <row r="10" customFormat="1" s="171">
      <c r="A10" s="172">
        <f>+A9+1</f>
        <v/>
      </c>
      <c r="B10" s="172" t="n">
        <v>84890</v>
      </c>
      <c r="C10" s="172">
        <f>+C9</f>
        <v/>
      </c>
      <c r="D10" s="172" t="n"/>
      <c r="E10" s="172" t="n">
        <v>72002</v>
      </c>
      <c r="F10" s="172">
        <f>ROUND(+E10*(1-0.02184),0)</f>
        <v/>
      </c>
      <c r="G10" s="172" t="n"/>
      <c r="H10" s="172">
        <f>+H9</f>
        <v/>
      </c>
      <c r="I10" s="172">
        <f>IF(B10-H10&gt;0,+B10-H10,0)</f>
        <v/>
      </c>
      <c r="J10" s="172" t="n"/>
      <c r="K10" s="172">
        <f>+B10+C10-F10</f>
        <v/>
      </c>
      <c r="L10" s="172" t="n"/>
      <c r="M10" s="172">
        <f>+M9</f>
        <v/>
      </c>
      <c r="N10" s="172">
        <f>SUM('3rd Party Deals'!T10)</f>
        <v/>
      </c>
      <c r="O10" s="172">
        <f>SUM('Spot wENA'!Z10)</f>
        <v/>
      </c>
      <c r="P10" s="172">
        <f>SUM(M10:O10)</f>
        <v/>
      </c>
      <c r="Q10" s="172" t="n"/>
      <c r="R10" s="172">
        <f>IF(T10&gt;0,+B10-T10,0)</f>
        <v/>
      </c>
      <c r="S10" s="172" t="n"/>
      <c r="T10" s="172">
        <f>IF(K10-P10&gt;0,K10-P10,0)</f>
        <v/>
      </c>
      <c r="V10" s="172">
        <f>IF(P10-K10&gt;0,P10-K10,0)</f>
        <v/>
      </c>
      <c r="X10" s="173" t="n"/>
      <c r="Y10" s="173">
        <f>ROUND((+X10+0.01)/(1-0.02184)+0.0227,2)</f>
        <v/>
      </c>
      <c r="AA10" s="171" t="n">
        <v>45668</v>
      </c>
      <c r="AB10" s="171" t="n">
        <v>7282</v>
      </c>
      <c r="AC10" s="171" t="n">
        <v>-566</v>
      </c>
      <c r="AE10" s="171">
        <f>+F10-AA10</f>
        <v/>
      </c>
      <c r="AF10" s="171">
        <f>+T10-AC10</f>
        <v/>
      </c>
      <c r="AH10" s="171">
        <f>10.8-Y10</f>
        <v/>
      </c>
      <c r="AI10" s="159">
        <f>+AH10*T10</f>
        <v/>
      </c>
    </row>
    <row r="11" customFormat="1" s="171">
      <c r="A11" s="172">
        <f>+A10+1</f>
        <v/>
      </c>
      <c r="B11" s="172" t="n">
        <v>73713</v>
      </c>
      <c r="C11" s="172">
        <f>+C10</f>
        <v/>
      </c>
      <c r="D11" s="172" t="n"/>
      <c r="E11" s="172" t="n">
        <v>60575</v>
      </c>
      <c r="F11" s="172">
        <f>ROUND(+E11*(1-0.02184),0)</f>
        <v/>
      </c>
      <c r="G11" s="172" t="n"/>
      <c r="H11" s="172">
        <f>+H10</f>
        <v/>
      </c>
      <c r="I11" s="172">
        <f>IF(B11-H11&gt;0,+B11-H11,0)</f>
        <v/>
      </c>
      <c r="J11" s="172" t="n"/>
      <c r="K11" s="172">
        <f>+B11+C11-F11</f>
        <v/>
      </c>
      <c r="L11" s="172" t="n"/>
      <c r="M11" s="172">
        <f>+M10</f>
        <v/>
      </c>
      <c r="N11" s="172">
        <f>SUM('3rd Party Deals'!T11)</f>
        <v/>
      </c>
      <c r="O11" s="172">
        <f>SUM('Spot wENA'!Z11)</f>
        <v/>
      </c>
      <c r="P11" s="172">
        <f>SUM(M11:O11)</f>
        <v/>
      </c>
      <c r="Q11" s="172" t="n"/>
      <c r="R11" s="172">
        <f>IF(T11&gt;0,+B11-T11,0)</f>
        <v/>
      </c>
      <c r="S11" s="172" t="n"/>
      <c r="T11" s="172">
        <f>IF(K11-P11&gt;0,K11-P11,0)</f>
        <v/>
      </c>
      <c r="V11" s="172">
        <f>IF(P11-K11&gt;0,P11-K11,0)</f>
        <v/>
      </c>
      <c r="X11" s="173" t="n"/>
      <c r="Y11" s="173">
        <f>ROUND((+X11+0.01)/(1-0.02184)+0.0227,2)</f>
        <v/>
      </c>
      <c r="AA11" s="171" t="n">
        <v>54979</v>
      </c>
      <c r="AB11" s="171" t="n">
        <v>7282</v>
      </c>
      <c r="AC11" s="171" t="n">
        <v>-566</v>
      </c>
      <c r="AE11" s="171">
        <f>+F11-AA11</f>
        <v/>
      </c>
      <c r="AF11" s="171">
        <f>+T11-AC11</f>
        <v/>
      </c>
      <c r="AH11" s="171">
        <f>10.8-Y11</f>
        <v/>
      </c>
      <c r="AI11" s="159">
        <f>+AH11*T11</f>
        <v/>
      </c>
    </row>
    <row r="12" customFormat="1" s="171">
      <c r="A12" s="172">
        <f>+A11+1</f>
        <v/>
      </c>
      <c r="B12" s="172" t="n">
        <v>71462</v>
      </c>
      <c r="C12" s="172" t="n">
        <v>0</v>
      </c>
      <c r="D12" s="172" t="n"/>
      <c r="E12" s="172" t="n">
        <v>32630</v>
      </c>
      <c r="F12" s="172">
        <f>ROUND(+E12*(1-0.02184),0)</f>
        <v/>
      </c>
      <c r="G12" s="172" t="n"/>
      <c r="H12" s="172">
        <f>+H11</f>
        <v/>
      </c>
      <c r="I12" s="172">
        <f>IF(B12-H12&gt;0,+B12-H12,0)</f>
        <v/>
      </c>
      <c r="J12" s="172" t="n"/>
      <c r="K12" s="172">
        <f>+B12+C12-F12</f>
        <v/>
      </c>
      <c r="L12" s="172" t="n"/>
      <c r="M12" s="172">
        <f>+M11</f>
        <v/>
      </c>
      <c r="N12" s="172">
        <f>SUM('3rd Party Deals'!T12)</f>
        <v/>
      </c>
      <c r="O12" s="172">
        <f>SUM('Spot wENA'!Z12)</f>
        <v/>
      </c>
      <c r="P12" s="172">
        <f>SUM(M12:O12)</f>
        <v/>
      </c>
      <c r="Q12" s="172" t="n"/>
      <c r="R12" s="172">
        <f>IF(T12&gt;0,+B12-T12,0)</f>
        <v/>
      </c>
      <c r="S12" s="172" t="n"/>
      <c r="T12" s="172">
        <f>IF(K12-P12&gt;0,K12-P12,0)</f>
        <v/>
      </c>
      <c r="V12" s="172">
        <f>IF(P12-K12&gt;0,P12-K12,0)</f>
        <v/>
      </c>
      <c r="X12" s="173" t="n"/>
      <c r="Y12" s="173">
        <f>ROUND((+X12+0.01)/(1-0.02184)+0.0227,2)</f>
        <v/>
      </c>
      <c r="AE12" s="171">
        <f>+F12-AA12</f>
        <v/>
      </c>
      <c r="AF12" s="171">
        <f>+T12-AC12</f>
        <v/>
      </c>
      <c r="AH12" s="171">
        <f>10.8-Y12</f>
        <v/>
      </c>
      <c r="AI12" s="159">
        <f>+AH12*T12</f>
        <v/>
      </c>
    </row>
    <row r="13" customFormat="1" s="171">
      <c r="A13" s="172">
        <f>+A12+1</f>
        <v/>
      </c>
      <c r="B13" s="172" t="n">
        <v>72718</v>
      </c>
      <c r="C13" s="172">
        <f>+C12</f>
        <v/>
      </c>
      <c r="D13" s="172" t="n"/>
      <c r="E13" s="172" t="n">
        <v>35118</v>
      </c>
      <c r="F13" s="172">
        <f>ROUND(+E13*(1-0.02184),0)</f>
        <v/>
      </c>
      <c r="G13" s="172" t="n"/>
      <c r="H13" s="172">
        <f>+H12</f>
        <v/>
      </c>
      <c r="I13" s="172">
        <f>IF(B13-H13&gt;0,+B13-H13,0)</f>
        <v/>
      </c>
      <c r="J13" s="172" t="n"/>
      <c r="K13" s="172">
        <f>+B13+C13-F13</f>
        <v/>
      </c>
      <c r="L13" s="172" t="n"/>
      <c r="M13" s="172">
        <f>+M12</f>
        <v/>
      </c>
      <c r="N13" s="172">
        <f>SUM('3rd Party Deals'!T13)</f>
        <v/>
      </c>
      <c r="O13" s="172">
        <f>SUM('Spot wENA'!Z13)</f>
        <v/>
      </c>
      <c r="P13" s="172">
        <f>SUM(M13:O13)</f>
        <v/>
      </c>
      <c r="Q13" s="172" t="n"/>
      <c r="R13" s="172">
        <f>IF(T13&gt;0,+B13-T13,0)</f>
        <v/>
      </c>
      <c r="S13" s="172" t="n"/>
      <c r="T13" s="172">
        <f>IF(K13-P13&gt;0,K13-P13,0)</f>
        <v/>
      </c>
      <c r="V13" s="172">
        <f>IF(P13-K13&gt;0,P13-K13,0)</f>
        <v/>
      </c>
      <c r="X13" s="173" t="n"/>
      <c r="Y13" s="173">
        <f>ROUND((+X13+0.01)/(1-0.02184)+0.0227,2)</f>
        <v/>
      </c>
      <c r="AE13" s="171">
        <f>+F13-AA13</f>
        <v/>
      </c>
      <c r="AF13" s="171">
        <f>+T13-AC13</f>
        <v/>
      </c>
      <c r="AH13" s="171">
        <f>10.8-Y13</f>
        <v/>
      </c>
      <c r="AI13" s="159">
        <f>+AH13*T13</f>
        <v/>
      </c>
    </row>
    <row r="14" customFormat="1" s="171">
      <c r="A14" s="172">
        <f>+A13+1</f>
        <v/>
      </c>
      <c r="B14" s="172" t="n">
        <v>76499</v>
      </c>
      <c r="C14" s="172">
        <f>+C13</f>
        <v/>
      </c>
      <c r="D14" s="172" t="n"/>
      <c r="E14" s="172" t="n">
        <v>34439</v>
      </c>
      <c r="F14" s="172">
        <f>ROUND(+E14*(1-0.02184),0)</f>
        <v/>
      </c>
      <c r="G14" s="172" t="n"/>
      <c r="H14" s="172">
        <f>+H13</f>
        <v/>
      </c>
      <c r="I14" s="172">
        <f>IF(B14-H14&gt;0,+B14-H14,0)</f>
        <v/>
      </c>
      <c r="J14" s="172" t="n"/>
      <c r="K14" s="172">
        <f>+B14+C14-F14</f>
        <v/>
      </c>
      <c r="L14" s="172" t="n"/>
      <c r="M14" s="172">
        <f>+M13</f>
        <v/>
      </c>
      <c r="N14" s="172">
        <f>SUM('3rd Party Deals'!T14)</f>
        <v/>
      </c>
      <c r="O14" s="172">
        <f>SUM('Spot wENA'!Z14)</f>
        <v/>
      </c>
      <c r="P14" s="172">
        <f>SUM(M14:O14)</f>
        <v/>
      </c>
      <c r="Q14" s="172" t="n"/>
      <c r="R14" s="172">
        <f>IF(T14&gt;0,+B14-T14,0)</f>
        <v/>
      </c>
      <c r="S14" s="172" t="n"/>
      <c r="T14" s="172">
        <f>IF(K14-P14&gt;0,K14-P14,0)</f>
        <v/>
      </c>
      <c r="V14" s="172">
        <f>IF(P14-K14&gt;0,P14-K14,0)</f>
        <v/>
      </c>
      <c r="X14" s="173" t="n"/>
      <c r="Y14" s="173">
        <f>ROUND((+X14+0.01)/(1-0.02184)+0.0227,2)</f>
        <v/>
      </c>
      <c r="AE14" s="171">
        <f>+F14-AA14</f>
        <v/>
      </c>
      <c r="AF14" s="171">
        <f>+T14-AC14</f>
        <v/>
      </c>
      <c r="AH14" s="171">
        <f>10.8-Y14</f>
        <v/>
      </c>
      <c r="AI14" s="159">
        <f>+AH14*T14</f>
        <v/>
      </c>
    </row>
    <row r="15" customFormat="1" s="171">
      <c r="A15" s="172">
        <f>+A14+1</f>
        <v/>
      </c>
      <c r="B15" s="172" t="n">
        <v>56042</v>
      </c>
      <c r="C15" s="172">
        <f>+C14</f>
        <v/>
      </c>
      <c r="D15" s="172" t="n"/>
      <c r="E15" s="172" t="n">
        <v>21203</v>
      </c>
      <c r="F15" s="172">
        <f>ROUND(+E15*(1-0.02184),0)</f>
        <v/>
      </c>
      <c r="G15" s="172" t="n"/>
      <c r="H15" s="172">
        <f>+H14</f>
        <v/>
      </c>
      <c r="I15" s="172">
        <f>IF(B15-H15&gt;0,+B15-H15,0)</f>
        <v/>
      </c>
      <c r="J15" s="172" t="n"/>
      <c r="K15" s="172">
        <f>+B15+C15-F15</f>
        <v/>
      </c>
      <c r="L15" s="172" t="n"/>
      <c r="M15" s="172">
        <f>+M14</f>
        <v/>
      </c>
      <c r="N15" s="172">
        <f>SUM('3rd Party Deals'!T15)</f>
        <v/>
      </c>
      <c r="O15" s="172">
        <f>SUM('Spot wENA'!Z15)</f>
        <v/>
      </c>
      <c r="P15" s="172">
        <f>SUM(M15:O15)</f>
        <v/>
      </c>
      <c r="Q15" s="172" t="n"/>
      <c r="R15" s="172">
        <f>IF(T15&gt;0,+B15-T15,0)</f>
        <v/>
      </c>
      <c r="S15" s="172" t="n"/>
      <c r="T15" s="172">
        <f>IF(K15-P15&gt;0,K15-P15,0)</f>
        <v/>
      </c>
      <c r="V15" s="172">
        <f>IF(P15-K15&gt;0,P15-K15,0)</f>
        <v/>
      </c>
      <c r="X15" s="173" t="n"/>
      <c r="Y15" s="173">
        <f>ROUND((+X15+0.01)/(1-0.02184)+0.0227,2)</f>
        <v/>
      </c>
      <c r="AE15" s="171">
        <f>+F15-AA15</f>
        <v/>
      </c>
      <c r="AF15" s="171">
        <f>+T15-AC15</f>
        <v/>
      </c>
      <c r="AH15" s="171">
        <f>10.8-Y15</f>
        <v/>
      </c>
      <c r="AI15" s="159">
        <f>+AH15*T15</f>
        <v/>
      </c>
    </row>
    <row r="16" customFormat="1" s="171">
      <c r="A16" s="172">
        <f>+A15+1</f>
        <v/>
      </c>
      <c r="B16" s="172" t="n">
        <v>58863</v>
      </c>
      <c r="C16" s="172">
        <f>+C15</f>
        <v/>
      </c>
      <c r="D16" s="172" t="n"/>
      <c r="E16" s="172" t="n">
        <v>24538</v>
      </c>
      <c r="F16" s="172">
        <f>ROUND(+E16*(1-0.02184),0)</f>
        <v/>
      </c>
      <c r="G16" s="172" t="n"/>
      <c r="H16" s="172">
        <f>+H15</f>
        <v/>
      </c>
      <c r="I16" s="172">
        <f>IF(B16-H16&gt;0,+B16-H16,0)</f>
        <v/>
      </c>
      <c r="J16" s="172" t="n"/>
      <c r="K16" s="172">
        <f>+B16+C16-F16</f>
        <v/>
      </c>
      <c r="L16" s="172" t="n"/>
      <c r="M16" s="172">
        <f>+M15</f>
        <v/>
      </c>
      <c r="N16" s="172">
        <f>SUM('3rd Party Deals'!T16)</f>
        <v/>
      </c>
      <c r="O16" s="172">
        <f>SUM('Spot wENA'!Z16)</f>
        <v/>
      </c>
      <c r="P16" s="172">
        <f>SUM(M16:O16)</f>
        <v/>
      </c>
      <c r="Q16" s="172" t="n"/>
      <c r="R16" s="172">
        <f>IF(T16&gt;0,+B16-T16,0)</f>
        <v/>
      </c>
      <c r="S16" s="172" t="n"/>
      <c r="T16" s="172">
        <f>IF(K16-P16&gt;0,K16-P16,0)</f>
        <v/>
      </c>
      <c r="V16" s="172">
        <f>IF(P16-K16&gt;0,P16-K16,0)</f>
        <v/>
      </c>
      <c r="X16" s="173" t="n"/>
      <c r="Y16" s="173">
        <f>ROUND((+X16+0.01)/(1-0.02184)+0.0227,2)</f>
        <v/>
      </c>
      <c r="AE16" s="171">
        <f>+F16-AA16</f>
        <v/>
      </c>
      <c r="AF16" s="171">
        <f>+T16-AC16</f>
        <v/>
      </c>
      <c r="AH16" s="171">
        <f>10.8-Y16</f>
        <v/>
      </c>
      <c r="AI16" s="159">
        <f>+AH16*T16</f>
        <v/>
      </c>
    </row>
    <row r="17" customFormat="1" s="171">
      <c r="A17" s="172">
        <f>+A16+1</f>
        <v/>
      </c>
      <c r="B17" s="172" t="n">
        <v>36291</v>
      </c>
      <c r="C17" s="172">
        <f>+C16</f>
        <v/>
      </c>
      <c r="D17" s="172" t="n"/>
      <c r="E17" s="172" t="n">
        <v>1562</v>
      </c>
      <c r="F17" s="172">
        <f>ROUND(+E17*(1-0.02184),0)</f>
        <v/>
      </c>
      <c r="G17" s="172" t="n"/>
      <c r="H17" s="172">
        <f>+H16</f>
        <v/>
      </c>
      <c r="I17" s="172">
        <f>IF(B17-H17&gt;0,+B17-H17,0)</f>
        <v/>
      </c>
      <c r="J17" s="172" t="n"/>
      <c r="K17" s="172">
        <f>+B17+C17-F17</f>
        <v/>
      </c>
      <c r="L17" s="172" t="n"/>
      <c r="M17" s="172">
        <f>+M16</f>
        <v/>
      </c>
      <c r="N17" s="172">
        <f>SUM('3rd Party Deals'!T17)</f>
        <v/>
      </c>
      <c r="O17" s="172">
        <f>SUM('Spot wENA'!Z17)</f>
        <v/>
      </c>
      <c r="P17" s="172">
        <f>SUM(M17:O17)</f>
        <v/>
      </c>
      <c r="Q17" s="172" t="n"/>
      <c r="R17" s="172">
        <f>IF(T17&gt;0,+B17-T17,0)</f>
        <v/>
      </c>
      <c r="S17" s="172" t="n"/>
      <c r="T17" s="172">
        <f>IF(K17-P17&gt;0,K17-P17,0)</f>
        <v/>
      </c>
      <c r="V17" s="172">
        <f>IF(P17-K17&gt;0,P17-K17,0)</f>
        <v/>
      </c>
      <c r="X17" s="173" t="n"/>
      <c r="Y17" s="173">
        <f>ROUND((+X17+0.01)/(1-0.02184)+0.0227,2)</f>
        <v/>
      </c>
      <c r="AE17" s="171">
        <f>+F17-AA17</f>
        <v/>
      </c>
      <c r="AF17" s="171">
        <f>+T17-AC17</f>
        <v/>
      </c>
    </row>
    <row r="18" customFormat="1" s="171">
      <c r="A18" s="172">
        <f>+A17+1</f>
        <v/>
      </c>
      <c r="B18" s="172" t="n">
        <v>51294</v>
      </c>
      <c r="C18" s="172">
        <f>+C17</f>
        <v/>
      </c>
      <c r="D18" s="172" t="n"/>
      <c r="E18" s="172" t="n">
        <v>17389</v>
      </c>
      <c r="F18" s="172">
        <f>ROUND(+E18*(1-0.02184),0)</f>
        <v/>
      </c>
      <c r="G18" s="172" t="n"/>
      <c r="H18" s="172">
        <f>+H17</f>
        <v/>
      </c>
      <c r="I18" s="172">
        <f>IF(B18-H18&gt;0,+B18-H18,0)</f>
        <v/>
      </c>
      <c r="J18" s="172" t="n"/>
      <c r="K18" s="172">
        <f>+B18+C18-F18</f>
        <v/>
      </c>
      <c r="L18" s="172" t="n"/>
      <c r="M18" s="172">
        <f>+M17</f>
        <v/>
      </c>
      <c r="N18" s="172">
        <f>SUM('3rd Party Deals'!T18)</f>
        <v/>
      </c>
      <c r="O18" s="172">
        <f>SUM('Spot wENA'!Z18)</f>
        <v/>
      </c>
      <c r="P18" s="172">
        <f>SUM(M18:O18)</f>
        <v/>
      </c>
      <c r="Q18" s="172" t="n"/>
      <c r="R18" s="172">
        <f>IF(T18&gt;0,+B18-T18,0)</f>
        <v/>
      </c>
      <c r="S18" s="172" t="n"/>
      <c r="T18" s="172">
        <f>IF(K18-P18&gt;0,K18-P18,0)</f>
        <v/>
      </c>
      <c r="V18" s="172">
        <f>IF(P18-K18&gt;0,P18-K18,0)</f>
        <v/>
      </c>
      <c r="X18" s="173" t="n"/>
      <c r="Y18" s="173">
        <f>ROUND((+X18+0.01)/(1-0.02184)+0.0227,2)</f>
        <v/>
      </c>
      <c r="AE18" s="171">
        <f>+F18-AA18</f>
        <v/>
      </c>
      <c r="AF18" s="171">
        <f>+T18-AC18</f>
        <v/>
      </c>
      <c r="AI18" s="171">
        <f>SUM(AI6:AI17)</f>
        <v/>
      </c>
    </row>
    <row r="19" customFormat="1" s="171">
      <c r="A19" s="172">
        <f>+A18+1</f>
        <v/>
      </c>
      <c r="B19" s="172" t="n">
        <v>57332</v>
      </c>
      <c r="C19" s="172">
        <f>+C18</f>
        <v/>
      </c>
      <c r="D19" s="172" t="n"/>
      <c r="E19" s="172" t="n">
        <v>22484</v>
      </c>
      <c r="F19" s="172">
        <f>ROUND(+E19*(1-0.02184),0)</f>
        <v/>
      </c>
      <c r="G19" s="172" t="n"/>
      <c r="H19" s="172">
        <f>+H18</f>
        <v/>
      </c>
      <c r="I19" s="172">
        <f>IF(B19-H19&gt;0,+B19-H19,0)</f>
        <v/>
      </c>
      <c r="J19" s="172" t="n"/>
      <c r="K19" s="172">
        <f>+B19+C19-F19</f>
        <v/>
      </c>
      <c r="L19" s="172" t="n"/>
      <c r="M19" s="172">
        <f>+M18</f>
        <v/>
      </c>
      <c r="N19" s="172">
        <f>SUM('3rd Party Deals'!T19)</f>
        <v/>
      </c>
      <c r="O19" s="172">
        <f>SUM('Spot wENA'!Z19)</f>
        <v/>
      </c>
      <c r="P19" s="172">
        <f>SUM(M19:O19)</f>
        <v/>
      </c>
      <c r="Q19" s="172" t="n"/>
      <c r="R19" s="172">
        <f>IF(T19&gt;0,+B19-T19,0)</f>
        <v/>
      </c>
      <c r="S19" s="172" t="n"/>
      <c r="T19" s="172">
        <f>IF(K19-P19&gt;0,K19-P19,0)</f>
        <v/>
      </c>
      <c r="V19" s="172">
        <f>IF(P19-K19&gt;0,P19-K19,0)</f>
        <v/>
      </c>
      <c r="X19" s="173" t="n"/>
      <c r="Y19" s="173">
        <f>ROUND((+X19+0.01)/(1-0.02184)+0.0227,2)</f>
        <v/>
      </c>
      <c r="AE19" s="171">
        <f>+F19-AA19</f>
        <v/>
      </c>
      <c r="AF19" s="171">
        <f>+T19-AC19</f>
        <v/>
      </c>
    </row>
    <row r="20">
      <c r="A20" s="162">
        <f>+A19+1</f>
        <v/>
      </c>
      <c r="B20" s="162" t="n">
        <v>75676</v>
      </c>
      <c r="C20" s="162">
        <f>+C19</f>
        <v/>
      </c>
      <c r="D20" s="162" t="n"/>
      <c r="E20" s="162" t="n">
        <v>62583</v>
      </c>
      <c r="F20" s="162">
        <f>ROUND(+E20*(1-0.02184),0)</f>
        <v/>
      </c>
      <c r="G20" s="162" t="n"/>
      <c r="H20" s="162">
        <f>+H19</f>
        <v/>
      </c>
      <c r="I20" s="162">
        <f>IF(B20-H20&gt;0,+B20-H20,0)</f>
        <v/>
      </c>
      <c r="J20" s="162" t="n"/>
      <c r="K20" s="162">
        <f>+B20+C20-F20</f>
        <v/>
      </c>
      <c r="L20" s="162" t="n"/>
      <c r="M20" s="162">
        <f>+M19</f>
        <v/>
      </c>
      <c r="N20" s="162">
        <f>SUM('3rd Party Deals'!T20)</f>
        <v/>
      </c>
      <c r="O20" s="162">
        <f>SUM('Spot wENA'!Z20)</f>
        <v/>
      </c>
      <c r="P20" s="162">
        <f>SUM(M20:O20)</f>
        <v/>
      </c>
      <c r="Q20" s="162" t="n"/>
      <c r="R20" s="162">
        <f>IF(T20&gt;0,+B20-T20,0)</f>
        <v/>
      </c>
      <c r="S20" s="162" t="n"/>
      <c r="T20" s="162">
        <f>IF(K20-P20&gt;0,K20-P20,0)</f>
        <v/>
      </c>
      <c r="V20" s="162">
        <f>IF(P20-K20&gt;0,P20-K20,0)</f>
        <v/>
      </c>
      <c r="X20" s="174" t="n"/>
      <c r="Y20" s="174">
        <f>ROUND((+X20+0.01)/(1-0.02184)+0.0227,2)</f>
        <v/>
      </c>
      <c r="AE20" s="160">
        <f>+F20-AA20</f>
        <v/>
      </c>
      <c r="AF20" s="160">
        <f>+T20-AC20</f>
        <v/>
      </c>
    </row>
    <row r="21">
      <c r="A21" s="162">
        <f>+A20+1</f>
        <v/>
      </c>
      <c r="B21" s="162">
        <f>+B20</f>
        <v/>
      </c>
      <c r="C21" s="162">
        <f>+C20</f>
        <v/>
      </c>
      <c r="D21" s="162" t="n"/>
      <c r="E21" s="162">
        <f>+E20</f>
        <v/>
      </c>
      <c r="F21" s="162">
        <f>ROUND(+E21*(1-0.02184),0)</f>
        <v/>
      </c>
      <c r="G21" s="162" t="n"/>
      <c r="H21" s="162">
        <f>+H20</f>
        <v/>
      </c>
      <c r="I21" s="162">
        <f>IF(B21-H21&gt;0,+B21-H21,0)</f>
        <v/>
      </c>
      <c r="J21" s="162" t="n"/>
      <c r="K21" s="162">
        <f>+B21+C21-F21</f>
        <v/>
      </c>
      <c r="L21" s="162" t="n"/>
      <c r="M21" s="162">
        <f>+M20</f>
        <v/>
      </c>
      <c r="N21" s="162">
        <f>SUM('3rd Party Deals'!T21)</f>
        <v/>
      </c>
      <c r="O21" s="162">
        <f>SUM('Spot wENA'!Z21)</f>
        <v/>
      </c>
      <c r="P21" s="162">
        <f>SUM(M21:O21)</f>
        <v/>
      </c>
      <c r="Q21" s="162" t="n"/>
      <c r="R21" s="162">
        <f>IF(T21&gt;0,+B21-T21,0)</f>
        <v/>
      </c>
      <c r="S21" s="162" t="n"/>
      <c r="T21" s="162">
        <f>IF(K21-P21&gt;0,K21-P21,0)</f>
        <v/>
      </c>
      <c r="V21" s="162">
        <f>IF(P21-K21&gt;0,P21-K21,0)</f>
        <v/>
      </c>
      <c r="X21" s="174" t="n"/>
      <c r="Y21" s="174">
        <f>ROUND((+X21+0.01)/(1-0.02184)+0.0227,2)</f>
        <v/>
      </c>
      <c r="AB21" s="175" t="n"/>
      <c r="AE21" s="160">
        <f>+F21-AA21</f>
        <v/>
      </c>
      <c r="AF21" s="160">
        <f>+T21-AC21</f>
        <v/>
      </c>
    </row>
    <row r="22">
      <c r="A22" s="162">
        <f>+A21+1</f>
        <v/>
      </c>
      <c r="B22" s="162">
        <f>+B21</f>
        <v/>
      </c>
      <c r="C22" s="162">
        <f>+C21</f>
        <v/>
      </c>
      <c r="D22" s="162" t="n"/>
      <c r="E22" s="162">
        <f>+E21</f>
        <v/>
      </c>
      <c r="F22" s="162">
        <f>ROUND(+E22*(1-0.02184),0)</f>
        <v/>
      </c>
      <c r="G22" s="162" t="n"/>
      <c r="H22" s="162">
        <f>+H21</f>
        <v/>
      </c>
      <c r="I22" s="162">
        <f>IF(B22-H22&gt;0,+B22-H22,0)</f>
        <v/>
      </c>
      <c r="J22" s="162" t="n"/>
      <c r="K22" s="162">
        <f>+B22+C22-F22</f>
        <v/>
      </c>
      <c r="L22" s="162" t="n"/>
      <c r="M22" s="162">
        <f>+M21</f>
        <v/>
      </c>
      <c r="N22" s="162">
        <f>SUM('3rd Party Deals'!T22)</f>
        <v/>
      </c>
      <c r="O22" s="162">
        <f>SUM('Spot wENA'!Z22)</f>
        <v/>
      </c>
      <c r="P22" s="162">
        <f>SUM(M22:O22)</f>
        <v/>
      </c>
      <c r="Q22" s="162" t="n"/>
      <c r="R22" s="162">
        <f>IF(T22&gt;0,+B22-T22,0)</f>
        <v/>
      </c>
      <c r="S22" s="162" t="n"/>
      <c r="T22" s="162">
        <f>IF(K22-P22&gt;0,K22-P22,0)</f>
        <v/>
      </c>
      <c r="V22" s="162">
        <f>IF(P22-K22&gt;0,P22-K22,0)</f>
        <v/>
      </c>
      <c r="X22" s="174" t="n"/>
      <c r="Y22" s="174">
        <f>ROUND((+X22+0.01)/(1-0.02184)+0.0227,2)</f>
        <v/>
      </c>
      <c r="AE22" s="160">
        <f>+F22-AA22</f>
        <v/>
      </c>
      <c r="AF22" s="160">
        <f>+T22-AC22</f>
        <v/>
      </c>
    </row>
    <row r="23">
      <c r="A23" s="162">
        <f>+A22+1</f>
        <v/>
      </c>
      <c r="B23" s="162">
        <f>+B22</f>
        <v/>
      </c>
      <c r="C23" s="162">
        <f>+C22</f>
        <v/>
      </c>
      <c r="D23" s="162" t="n"/>
      <c r="E23" s="162">
        <f>+E22</f>
        <v/>
      </c>
      <c r="F23" s="162">
        <f>ROUND(+E23*(1-0.02184),0)</f>
        <v/>
      </c>
      <c r="G23" s="162" t="n"/>
      <c r="H23" s="162">
        <f>+H22</f>
        <v/>
      </c>
      <c r="I23" s="162">
        <f>IF(B23-H23&gt;0,+B23-H23,0)</f>
        <v/>
      </c>
      <c r="J23" s="162" t="n"/>
      <c r="K23" s="162">
        <f>+B23+C23-F23</f>
        <v/>
      </c>
      <c r="L23" s="162" t="n"/>
      <c r="M23" s="162">
        <f>+M22</f>
        <v/>
      </c>
      <c r="N23" s="162">
        <f>SUM('3rd Party Deals'!T23)</f>
        <v/>
      </c>
      <c r="O23" s="162">
        <f>SUM('Spot wENA'!Z23)</f>
        <v/>
      </c>
      <c r="P23" s="162">
        <f>SUM(M23:O23)</f>
        <v/>
      </c>
      <c r="Q23" s="162" t="n"/>
      <c r="R23" s="162">
        <f>IF(T23&gt;0,+B23-T23,0)</f>
        <v/>
      </c>
      <c r="S23" s="162" t="n"/>
      <c r="T23" s="162">
        <f>IF(K23-P23&gt;0,K23-P23,0)</f>
        <v/>
      </c>
      <c r="V23" s="162">
        <f>IF(P23-K23&gt;0,P23-K23,0)</f>
        <v/>
      </c>
      <c r="X23" s="174" t="n"/>
      <c r="Y23" s="174">
        <f>ROUND((+X23+0.01)/(1-0.02184)+0.0227,2)</f>
        <v/>
      </c>
      <c r="AE23" s="160">
        <f>+F23-AA23</f>
        <v/>
      </c>
      <c r="AF23" s="160">
        <f>+T23-AC23</f>
        <v/>
      </c>
    </row>
    <row r="24">
      <c r="A24" s="162">
        <f>+A23+1</f>
        <v/>
      </c>
      <c r="B24" s="162">
        <f>+B23</f>
        <v/>
      </c>
      <c r="C24" s="162">
        <f>+C23</f>
        <v/>
      </c>
      <c r="D24" s="162" t="n"/>
      <c r="E24" s="162">
        <f>+E23</f>
        <v/>
      </c>
      <c r="F24" s="162">
        <f>ROUND(+E24*(1-0.02184),0)</f>
        <v/>
      </c>
      <c r="G24" s="162" t="n"/>
      <c r="H24" s="162">
        <f>+H23</f>
        <v/>
      </c>
      <c r="I24" s="162">
        <f>IF(B24-H24&gt;0,+B24-H24,0)</f>
        <v/>
      </c>
      <c r="J24" s="162" t="n"/>
      <c r="K24" s="162">
        <f>+B24+C24-F24</f>
        <v/>
      </c>
      <c r="L24" s="162" t="n"/>
      <c r="M24" s="162">
        <f>+M23</f>
        <v/>
      </c>
      <c r="N24" s="162">
        <f>SUM('3rd Party Deals'!T24)</f>
        <v/>
      </c>
      <c r="O24" s="162">
        <f>SUM('Spot wENA'!Z24)</f>
        <v/>
      </c>
      <c r="P24" s="162">
        <f>SUM(M24:O24)</f>
        <v/>
      </c>
      <c r="Q24" s="162" t="n"/>
      <c r="R24" s="162">
        <f>IF(T24&gt;0,+B24-T24,0)</f>
        <v/>
      </c>
      <c r="S24" s="162" t="n"/>
      <c r="T24" s="162">
        <f>IF(K24-P24&gt;0,K24-P24,0)</f>
        <v/>
      </c>
      <c r="V24" s="162">
        <f>IF(P24-K24&gt;0,P24-K24,0)</f>
        <v/>
      </c>
      <c r="X24" s="174" t="n"/>
      <c r="Y24" s="174">
        <f>ROUND((+X24+0.01)/(1-0.02184)+0.0227,2)</f>
        <v/>
      </c>
      <c r="AE24" s="160">
        <f>+F24-AA24</f>
        <v/>
      </c>
      <c r="AF24" s="160">
        <f>+T24-AC24</f>
        <v/>
      </c>
    </row>
    <row r="25">
      <c r="A25" s="162">
        <f>+A24+1</f>
        <v/>
      </c>
      <c r="B25" s="162">
        <f>+B24</f>
        <v/>
      </c>
      <c r="C25" s="162">
        <f>+C24</f>
        <v/>
      </c>
      <c r="D25" s="162" t="n"/>
      <c r="E25" s="162">
        <f>+E24</f>
        <v/>
      </c>
      <c r="F25" s="162">
        <f>ROUND(+E25*(1-0.02184),0)</f>
        <v/>
      </c>
      <c r="G25" s="162" t="n"/>
      <c r="H25" s="162">
        <f>+H24</f>
        <v/>
      </c>
      <c r="I25" s="162">
        <f>IF(B25-H25&gt;0,+B25-H25,0)</f>
        <v/>
      </c>
      <c r="J25" s="162" t="n"/>
      <c r="K25" s="162">
        <f>+B25+C25-F25</f>
        <v/>
      </c>
      <c r="L25" s="162" t="n"/>
      <c r="M25" s="162">
        <f>+M24</f>
        <v/>
      </c>
      <c r="N25" s="162">
        <f>SUM('3rd Party Deals'!T25)</f>
        <v/>
      </c>
      <c r="O25" s="162">
        <f>SUM('Spot wENA'!Z25)</f>
        <v/>
      </c>
      <c r="P25" s="162">
        <f>SUM(M25:O25)</f>
        <v/>
      </c>
      <c r="Q25" s="162" t="n"/>
      <c r="R25" s="162">
        <f>IF(T25&gt;0,+B25-T25,0)</f>
        <v/>
      </c>
      <c r="S25" s="162" t="n"/>
      <c r="T25" s="162">
        <f>IF(K25-P25&gt;0,K25-P25,0)</f>
        <v/>
      </c>
      <c r="V25" s="162">
        <f>IF(P25-K25&gt;0,P25-K25,0)</f>
        <v/>
      </c>
      <c r="X25" s="174" t="n"/>
      <c r="Y25" s="174">
        <f>ROUND((+X25+0.01)/(1-0.02184)+0.0227,2)</f>
        <v/>
      </c>
      <c r="AE25" s="160">
        <f>+F25-AA25</f>
        <v/>
      </c>
      <c r="AF25" s="160">
        <f>+T25-AC25</f>
        <v/>
      </c>
    </row>
    <row r="26">
      <c r="A26" s="162">
        <f>+A25+1</f>
        <v/>
      </c>
      <c r="B26" s="162">
        <f>+B25</f>
        <v/>
      </c>
      <c r="C26" s="162">
        <f>+C25</f>
        <v/>
      </c>
      <c r="D26" s="162" t="n"/>
      <c r="E26" s="162">
        <f>+E25</f>
        <v/>
      </c>
      <c r="F26" s="162">
        <f>ROUND(+E26*(1-0.02184),0)</f>
        <v/>
      </c>
      <c r="G26" s="162" t="n"/>
      <c r="H26" s="162">
        <f>+H25</f>
        <v/>
      </c>
      <c r="I26" s="162">
        <f>IF(B26-H26&gt;0,+B26-H26,0)</f>
        <v/>
      </c>
      <c r="J26" s="162" t="n"/>
      <c r="K26" s="162">
        <f>+B26+C26-F26</f>
        <v/>
      </c>
      <c r="L26" s="162" t="n"/>
      <c r="M26" s="162">
        <f>+M25</f>
        <v/>
      </c>
      <c r="N26" s="162">
        <f>SUM('3rd Party Deals'!T26)</f>
        <v/>
      </c>
      <c r="O26" s="162">
        <f>SUM('Spot wENA'!Z26)</f>
        <v/>
      </c>
      <c r="P26" s="162">
        <f>SUM(M26:O26)</f>
        <v/>
      </c>
      <c r="Q26" s="162" t="n"/>
      <c r="R26" s="162">
        <f>IF(T26&gt;0,+B26-T26,0)</f>
        <v/>
      </c>
      <c r="S26" s="162" t="n"/>
      <c r="T26" s="162">
        <f>IF(K26-P26&gt;0,K26-P26,0)</f>
        <v/>
      </c>
      <c r="V26" s="162">
        <f>IF(P26-K26&gt;0,P26-K26,0)</f>
        <v/>
      </c>
      <c r="X26" s="174" t="n"/>
      <c r="Y26" s="174">
        <f>ROUND((+X26+0.01)/(1-0.02184)+0.0227,2)</f>
        <v/>
      </c>
      <c r="AE26" s="160">
        <f>+F26-AA26</f>
        <v/>
      </c>
      <c r="AF26" s="160">
        <f>+T26-AC26</f>
        <v/>
      </c>
    </row>
    <row r="27">
      <c r="A27" s="162">
        <f>+A26+1</f>
        <v/>
      </c>
      <c r="B27" s="162">
        <f>+B26</f>
        <v/>
      </c>
      <c r="C27" s="162">
        <f>+C26</f>
        <v/>
      </c>
      <c r="D27" s="162" t="n"/>
      <c r="E27" s="162">
        <f>+E26</f>
        <v/>
      </c>
      <c r="F27" s="162">
        <f>ROUND(+E27*(1-0.02184),0)</f>
        <v/>
      </c>
      <c r="G27" s="162" t="n"/>
      <c r="H27" s="162">
        <f>+H26</f>
        <v/>
      </c>
      <c r="I27" s="162">
        <f>IF(B27-H27&gt;0,+B27-H27,0)</f>
        <v/>
      </c>
      <c r="J27" s="162" t="n"/>
      <c r="K27" s="162">
        <f>+B27+C27-F27</f>
        <v/>
      </c>
      <c r="L27" s="162" t="n"/>
      <c r="M27" s="162">
        <f>+M26</f>
        <v/>
      </c>
      <c r="N27" s="162">
        <f>SUM('3rd Party Deals'!T27)</f>
        <v/>
      </c>
      <c r="O27" s="162">
        <f>SUM('Spot wENA'!Z27)</f>
        <v/>
      </c>
      <c r="P27" s="162">
        <f>SUM(M27:O27)</f>
        <v/>
      </c>
      <c r="Q27" s="162" t="n"/>
      <c r="R27" s="162">
        <f>IF(T27&gt;0,+B27-T27,0)</f>
        <v/>
      </c>
      <c r="S27" s="162" t="n"/>
      <c r="T27" s="162">
        <f>IF(K27-P27&gt;0,K27-P27,0)</f>
        <v/>
      </c>
      <c r="V27" s="162">
        <f>IF(P27-K27&gt;0,P27-K27,0)</f>
        <v/>
      </c>
      <c r="X27" s="174" t="n"/>
      <c r="Y27" s="174">
        <f>ROUND((+X27+0.01)/(1-0.02184)+0.0227,2)</f>
        <v/>
      </c>
      <c r="AE27" s="160">
        <f>+F27-AA27</f>
        <v/>
      </c>
      <c r="AF27" s="160">
        <f>+T27-AC27</f>
        <v/>
      </c>
    </row>
    <row r="28">
      <c r="A28" s="162">
        <f>+A27+1</f>
        <v/>
      </c>
      <c r="B28" s="162">
        <f>+B27</f>
        <v/>
      </c>
      <c r="C28" s="162">
        <f>+C27</f>
        <v/>
      </c>
      <c r="D28" s="162" t="n"/>
      <c r="E28" s="162">
        <f>+E27</f>
        <v/>
      </c>
      <c r="F28" s="162">
        <f>ROUND(+E28*(1-0.02184),0)</f>
        <v/>
      </c>
      <c r="G28" s="162" t="n"/>
      <c r="H28" s="162">
        <f>+H27</f>
        <v/>
      </c>
      <c r="I28" s="162">
        <f>IF(B28-H28&gt;0,+B28-H28,0)</f>
        <v/>
      </c>
      <c r="J28" s="162" t="n"/>
      <c r="K28" s="162">
        <f>+B28+C28-F28</f>
        <v/>
      </c>
      <c r="L28" s="162" t="n"/>
      <c r="M28" s="162">
        <f>+M27</f>
        <v/>
      </c>
      <c r="N28" s="162">
        <f>SUM('3rd Party Deals'!T28)</f>
        <v/>
      </c>
      <c r="O28" s="162">
        <f>SUM('Spot wENA'!Z28)</f>
        <v/>
      </c>
      <c r="P28" s="162">
        <f>SUM(M28:O28)</f>
        <v/>
      </c>
      <c r="Q28" s="162" t="n"/>
      <c r="R28" s="162">
        <f>IF(T28&gt;0,+B28-T28,0)</f>
        <v/>
      </c>
      <c r="S28" s="162" t="n"/>
      <c r="T28" s="162">
        <f>IF(K28-P28&gt;0,K28-P28,0)</f>
        <v/>
      </c>
      <c r="V28" s="162">
        <f>IF(P28-K28&gt;0,P28-K28,0)</f>
        <v/>
      </c>
      <c r="X28" s="174" t="n"/>
      <c r="Y28" s="174">
        <f>ROUND((+X28+0.01)/(1-0.02184)+0.0227,2)</f>
        <v/>
      </c>
      <c r="AE28" s="160">
        <f>+F28-AA28</f>
        <v/>
      </c>
      <c r="AF28" s="160">
        <f>+T28-AC28</f>
        <v/>
      </c>
    </row>
    <row r="29">
      <c r="A29" s="162">
        <f>+A28+1</f>
        <v/>
      </c>
      <c r="B29" s="162">
        <f>+B28</f>
        <v/>
      </c>
      <c r="C29" s="162">
        <f>+C28</f>
        <v/>
      </c>
      <c r="D29" s="162" t="n"/>
      <c r="E29" s="162">
        <f>+E28</f>
        <v/>
      </c>
      <c r="F29" s="162">
        <f>ROUND(+E29*(1-0.02184),0)</f>
        <v/>
      </c>
      <c r="G29" s="162" t="n"/>
      <c r="H29" s="162">
        <f>+H28</f>
        <v/>
      </c>
      <c r="I29" s="162">
        <f>IF(B29-H29&gt;0,+B29-H29,0)</f>
        <v/>
      </c>
      <c r="J29" s="162" t="n"/>
      <c r="K29" s="162">
        <f>+B29+C29-F29</f>
        <v/>
      </c>
      <c r="L29" s="162" t="n"/>
      <c r="M29" s="162">
        <f>+M28</f>
        <v/>
      </c>
      <c r="N29" s="162">
        <f>SUM('3rd Party Deals'!T29)</f>
        <v/>
      </c>
      <c r="O29" s="162">
        <f>SUM('Spot wENA'!Z29)</f>
        <v/>
      </c>
      <c r="P29" s="162">
        <f>SUM(M29:O29)</f>
        <v/>
      </c>
      <c r="Q29" s="162" t="n"/>
      <c r="R29" s="162">
        <f>IF(T29&gt;0,+B29-T29,0)</f>
        <v/>
      </c>
      <c r="S29" s="162" t="n"/>
      <c r="T29" s="162">
        <f>IF(K29-P29&gt;0,K29-P29,0)</f>
        <v/>
      </c>
      <c r="V29" s="162">
        <f>IF(P29-K29&gt;0,P29-K29,0)</f>
        <v/>
      </c>
      <c r="X29" s="174" t="n"/>
      <c r="Y29" s="174">
        <f>ROUND((+X29+0.01)/(1-0.02184)+0.0227,2)</f>
        <v/>
      </c>
      <c r="AE29" s="160">
        <f>+F29-AA29</f>
        <v/>
      </c>
      <c r="AF29" s="160">
        <f>+T29-AC29</f>
        <v/>
      </c>
    </row>
    <row r="30">
      <c r="A30" s="162">
        <f>+A29+1</f>
        <v/>
      </c>
      <c r="B30" s="162">
        <f>+B29</f>
        <v/>
      </c>
      <c r="C30" s="162">
        <f>+C29</f>
        <v/>
      </c>
      <c r="D30" s="162" t="n"/>
      <c r="E30" s="162">
        <f>+E29</f>
        <v/>
      </c>
      <c r="F30" s="162">
        <f>ROUND(+E30*(1-0.02184),0)</f>
        <v/>
      </c>
      <c r="G30" s="162" t="n"/>
      <c r="H30" s="162">
        <f>+H29</f>
        <v/>
      </c>
      <c r="I30" s="162">
        <f>IF(B30-H30&gt;0,+B30-H30,0)</f>
        <v/>
      </c>
      <c r="J30" s="162" t="n"/>
      <c r="K30" s="162">
        <f>+B30+C30-F30</f>
        <v/>
      </c>
      <c r="L30" s="162" t="n"/>
      <c r="M30" s="162">
        <f>+M29</f>
        <v/>
      </c>
      <c r="N30" s="162">
        <f>SUM('3rd Party Deals'!T30)</f>
        <v/>
      </c>
      <c r="O30" s="162">
        <f>SUM('Spot wENA'!Z30)</f>
        <v/>
      </c>
      <c r="P30" s="162">
        <f>SUM(M30:O30)</f>
        <v/>
      </c>
      <c r="Q30" s="162" t="n"/>
      <c r="R30" s="162">
        <f>IF(T30&gt;0,+B30-T30,0)</f>
        <v/>
      </c>
      <c r="S30" s="162" t="n"/>
      <c r="T30" s="162">
        <f>IF(K30-P30&gt;0,K30-P30,0)</f>
        <v/>
      </c>
      <c r="V30" s="162">
        <f>IF(P30-K30&gt;0,P30-K30,0)</f>
        <v/>
      </c>
      <c r="X30" s="174" t="n"/>
      <c r="Y30" s="174">
        <f>ROUND((+X30+0.01)/(1-0.02184)+0.0227,2)</f>
        <v/>
      </c>
      <c r="AE30" s="160">
        <f>+F30-AA30</f>
        <v/>
      </c>
      <c r="AF30" s="160">
        <f>+T30-AC30</f>
        <v/>
      </c>
    </row>
    <row r="31">
      <c r="A31" s="162">
        <f>+A30+1</f>
        <v/>
      </c>
      <c r="B31" s="162">
        <f>+B30</f>
        <v/>
      </c>
      <c r="C31" s="162">
        <f>+C30</f>
        <v/>
      </c>
      <c r="D31" s="162" t="n"/>
      <c r="E31" s="162">
        <f>+E30</f>
        <v/>
      </c>
      <c r="F31" s="162">
        <f>ROUND(+E31*(1-0.02184),0)</f>
        <v/>
      </c>
      <c r="G31" s="162" t="n"/>
      <c r="H31" s="162">
        <f>+H30</f>
        <v/>
      </c>
      <c r="I31" s="162">
        <f>IF(B31-H31&gt;0,+B31-H31,0)</f>
        <v/>
      </c>
      <c r="J31" s="162" t="n"/>
      <c r="K31" s="162">
        <f>+B31+C31-F31</f>
        <v/>
      </c>
      <c r="L31" s="162" t="n"/>
      <c r="M31" s="162">
        <f>+M30</f>
        <v/>
      </c>
      <c r="N31" s="162">
        <f>SUM('3rd Party Deals'!T31)</f>
        <v/>
      </c>
      <c r="O31" s="162">
        <f>SUM('Spot wENA'!Z31)</f>
        <v/>
      </c>
      <c r="P31" s="162">
        <f>SUM(M31:O31)</f>
        <v/>
      </c>
      <c r="Q31" s="162" t="n"/>
      <c r="R31" s="162">
        <f>IF(T31&gt;0,+B31-T31,0)</f>
        <v/>
      </c>
      <c r="S31" s="162" t="n"/>
      <c r="T31" s="162">
        <f>IF(K31-P31&gt;0,K31-P31,0)</f>
        <v/>
      </c>
      <c r="V31" s="162">
        <f>IF(P31-K31&gt;0,P31-K31,0)</f>
        <v/>
      </c>
      <c r="X31" s="174" t="n"/>
      <c r="Y31" s="174">
        <f>ROUND((+X31+0.01)/(1-0.02184)+0.0227,2)</f>
        <v/>
      </c>
    </row>
    <row r="32">
      <c r="A32" s="162">
        <f>+A31+1</f>
        <v/>
      </c>
      <c r="B32" s="162">
        <f>+B31</f>
        <v/>
      </c>
      <c r="C32" s="162">
        <f>+C31</f>
        <v/>
      </c>
      <c r="D32" s="162" t="n"/>
      <c r="E32" s="162">
        <f>+E31</f>
        <v/>
      </c>
      <c r="F32" s="162">
        <f>ROUND(+E32*(1-0.02184),0)</f>
        <v/>
      </c>
      <c r="G32" s="162" t="n"/>
      <c r="H32" s="162">
        <f>+H31</f>
        <v/>
      </c>
      <c r="I32" s="162">
        <f>IF(B32-H32&gt;0,+B32-H32,0)</f>
        <v/>
      </c>
      <c r="J32" s="162" t="n"/>
      <c r="K32" s="162">
        <f>+B32+C32-F32</f>
        <v/>
      </c>
      <c r="L32" s="162" t="n"/>
      <c r="M32" s="162">
        <f>+M31</f>
        <v/>
      </c>
      <c r="N32" s="162">
        <f>SUM('3rd Party Deals'!T32)</f>
        <v/>
      </c>
      <c r="O32" s="162">
        <f>SUM('Spot wENA'!Z32)</f>
        <v/>
      </c>
      <c r="P32" s="162">
        <f>SUM(M32:O32)</f>
        <v/>
      </c>
      <c r="Q32" s="162" t="n"/>
      <c r="R32" s="162">
        <f>IF(T32&gt;0,+B32-T32,0)</f>
        <v/>
      </c>
      <c r="S32" s="162" t="n"/>
      <c r="T32" s="162">
        <f>IF(K32-P32&gt;0,K32-P32,0)</f>
        <v/>
      </c>
      <c r="V32" s="162">
        <f>IF(P32-K32&gt;0,P32-K32,0)</f>
        <v/>
      </c>
      <c r="X32" s="174" t="n"/>
      <c r="Y32" s="174">
        <f>ROUND((+X32+0.01)/(1-0.02184)+0.0227,2)</f>
        <v/>
      </c>
    </row>
    <row r="33">
      <c r="A33" s="162">
        <f>+A32+1</f>
        <v/>
      </c>
      <c r="B33" s="162">
        <f>+B32</f>
        <v/>
      </c>
      <c r="C33" s="162">
        <f>+C32</f>
        <v/>
      </c>
      <c r="D33" s="162" t="n"/>
      <c r="E33" s="162">
        <f>+E32</f>
        <v/>
      </c>
      <c r="F33" s="162">
        <f>ROUND(+E33*(1-0.02184),0)</f>
        <v/>
      </c>
      <c r="G33" s="162" t="n"/>
      <c r="H33" s="162">
        <f>+H32</f>
        <v/>
      </c>
      <c r="I33" s="162">
        <f>IF(B33-H33&gt;0,+B33-H33,0)</f>
        <v/>
      </c>
      <c r="J33" s="162" t="n"/>
      <c r="K33" s="162">
        <f>+B33+C33-F33</f>
        <v/>
      </c>
      <c r="L33" s="162" t="n"/>
      <c r="M33" s="162">
        <f>+M32</f>
        <v/>
      </c>
      <c r="N33" s="162">
        <f>SUM('3rd Party Deals'!T33)</f>
        <v/>
      </c>
      <c r="O33" s="162">
        <f>SUM('Spot wENA'!Z33)</f>
        <v/>
      </c>
      <c r="P33" s="162">
        <f>SUM(M33:O33)</f>
        <v/>
      </c>
      <c r="Q33" s="162" t="n"/>
      <c r="R33" s="162">
        <f>IF(T33&gt;0,+B33-T33,0)</f>
        <v/>
      </c>
      <c r="S33" s="162" t="n"/>
      <c r="T33" s="162">
        <f>IF(K33-P33&gt;0,K33-P33,0)</f>
        <v/>
      </c>
      <c r="V33" s="162">
        <f>IF(P33-K33&gt;0,P33-K33,0)</f>
        <v/>
      </c>
      <c r="X33" s="174" t="n"/>
      <c r="Y33" s="174">
        <f>ROUND((+X33+0.01)/(1-0.02184)+0.0227,2)</f>
        <v/>
      </c>
    </row>
    <row r="34">
      <c r="A34" s="162">
        <f>+A33+1</f>
        <v/>
      </c>
      <c r="B34" s="162">
        <f>+B33</f>
        <v/>
      </c>
      <c r="C34" s="162">
        <f>+C33</f>
        <v/>
      </c>
      <c r="D34" s="162" t="n"/>
      <c r="E34" s="162">
        <f>+E33</f>
        <v/>
      </c>
      <c r="F34" s="162">
        <f>ROUND(+E34*(1-0.02184),0)</f>
        <v/>
      </c>
      <c r="G34" s="162" t="n"/>
      <c r="H34" s="162">
        <f>+H33</f>
        <v/>
      </c>
      <c r="I34" s="162">
        <f>IF(B34-H34&gt;0,+B34-H34,0)</f>
        <v/>
      </c>
      <c r="J34" s="162" t="n"/>
      <c r="K34" s="162">
        <f>+B34+C34-F34</f>
        <v/>
      </c>
      <c r="L34" s="162" t="n"/>
      <c r="M34" s="162">
        <f>+M33</f>
        <v/>
      </c>
      <c r="N34" s="162">
        <f>SUM('3rd Party Deals'!T34)</f>
        <v/>
      </c>
      <c r="O34" s="162">
        <f>SUM('Spot wENA'!Z34)</f>
        <v/>
      </c>
      <c r="P34" s="162">
        <f>SUM(M34:O34)</f>
        <v/>
      </c>
      <c r="Q34" s="162" t="n"/>
      <c r="R34" s="162">
        <f>IF(T34&gt;0,+B34-T34,0)</f>
        <v/>
      </c>
      <c r="S34" s="162" t="n"/>
      <c r="T34" s="162">
        <f>IF(K34-P34&gt;0,K34-P34,0)</f>
        <v/>
      </c>
      <c r="V34" s="162">
        <f>IF(P34-K34&gt;0,P34-K34,0)</f>
        <v/>
      </c>
      <c r="X34" s="174" t="n"/>
      <c r="Y34" s="174">
        <f>ROUND((+X34+0.01)/(1-0.02184)+0.0227,2)</f>
        <v/>
      </c>
    </row>
    <row r="35">
      <c r="A35" s="162">
        <f>+A34+1</f>
        <v/>
      </c>
      <c r="B35" s="162">
        <f>+B34</f>
        <v/>
      </c>
      <c r="C35" s="162">
        <f>+C34</f>
        <v/>
      </c>
      <c r="D35" s="162" t="n"/>
      <c r="E35" s="162">
        <f>+E34</f>
        <v/>
      </c>
      <c r="F35" s="162">
        <f>ROUND(+E35*(1-0.02184),0)</f>
        <v/>
      </c>
      <c r="G35" s="162" t="n"/>
      <c r="H35" s="162">
        <f>+H34</f>
        <v/>
      </c>
      <c r="I35" s="162">
        <f>IF(B35-H35&gt;0,+B35-H35,0)</f>
        <v/>
      </c>
      <c r="J35" s="162" t="n"/>
      <c r="K35" s="162">
        <f>+B35+C35-F35</f>
        <v/>
      </c>
      <c r="L35" s="162" t="n"/>
      <c r="M35" s="162">
        <f>+M34</f>
        <v/>
      </c>
      <c r="N35" s="162">
        <f>SUM('3rd Party Deals'!T35)</f>
        <v/>
      </c>
      <c r="O35" s="162">
        <f>SUM('Spot wENA'!Z35)</f>
        <v/>
      </c>
      <c r="P35" s="162">
        <f>SUM(M35:O35)</f>
        <v/>
      </c>
      <c r="Q35" s="162" t="n"/>
      <c r="R35" s="162">
        <f>IF(T35&gt;0,+B35-T35,0)</f>
        <v/>
      </c>
      <c r="S35" s="162" t="n"/>
      <c r="T35" s="162">
        <f>IF(K35-P35&gt;0,K35-P35,0)</f>
        <v/>
      </c>
      <c r="V35" s="162">
        <f>IF(P35-K35&gt;0,P35-K35,0)</f>
        <v/>
      </c>
      <c r="X35" s="174" t="n"/>
      <c r="Y35" s="174">
        <f>ROUND((+X35+0.01)/(1-0.02184)+0.0227,2)</f>
        <v/>
      </c>
    </row>
    <row r="36">
      <c r="A36" s="162">
        <f>+A35+1</f>
        <v/>
      </c>
      <c r="B36" s="162">
        <f>+B35</f>
        <v/>
      </c>
      <c r="C36" s="162">
        <f>+C35</f>
        <v/>
      </c>
      <c r="D36" s="162" t="n"/>
      <c r="E36" s="162">
        <f>+E35</f>
        <v/>
      </c>
      <c r="F36" s="162">
        <f>ROUND(+E36*(1-0.02184),0)</f>
        <v/>
      </c>
      <c r="G36" s="162" t="n"/>
      <c r="H36" s="162">
        <f>+H35</f>
        <v/>
      </c>
      <c r="I36" s="162">
        <f>IF(B36-H36&gt;0,+B36-H36,0)</f>
        <v/>
      </c>
      <c r="J36" s="162" t="n"/>
      <c r="K36" s="162">
        <f>+B36+C36-F36</f>
        <v/>
      </c>
      <c r="L36" s="162" t="n"/>
      <c r="M36" s="162">
        <f>+M35</f>
        <v/>
      </c>
      <c r="N36" s="162">
        <f>SUM('3rd Party Deals'!T36)</f>
        <v/>
      </c>
      <c r="O36" s="162">
        <f>SUM('Spot wENA'!Z36)</f>
        <v/>
      </c>
      <c r="P36" s="162">
        <f>SUM(M36:O36)</f>
        <v/>
      </c>
      <c r="Q36" s="162" t="n"/>
      <c r="R36" s="162">
        <f>IF(T36&gt;0,+B36-T36,0)</f>
        <v/>
      </c>
      <c r="S36" s="162" t="n"/>
      <c r="T36" s="162">
        <f>IF(K36-P36&gt;0,K36-P36,0)</f>
        <v/>
      </c>
      <c r="V36" s="162">
        <f>IF(P36-K36&gt;0,P36-K36,0)</f>
        <v/>
      </c>
      <c r="X36" s="174" t="n"/>
      <c r="Y36" s="174">
        <f>ROUND((+X36+0.01)/(1-0.02184)+0.0227,2)</f>
        <v/>
      </c>
    </row>
    <row r="37">
      <c r="A37" s="162" t="n"/>
      <c r="B37" s="162" t="n"/>
      <c r="C37" s="162" t="n"/>
      <c r="D37" s="162" t="n"/>
      <c r="E37" s="162" t="n"/>
      <c r="F37" s="162" t="n"/>
      <c r="G37" s="162" t="n"/>
      <c r="H37" s="162" t="n"/>
      <c r="I37" s="162" t="n"/>
      <c r="J37" s="162" t="n"/>
      <c r="K37" s="162" t="n"/>
      <c r="L37" s="162" t="n"/>
      <c r="M37" s="162" t="n"/>
      <c r="N37" s="162" t="n"/>
      <c r="O37" s="162" t="n"/>
      <c r="P37" s="162" t="n"/>
      <c r="Q37" s="162" t="n"/>
      <c r="R37" s="162" t="n"/>
      <c r="S37" s="162" t="n"/>
      <c r="T37" s="162" t="n"/>
      <c r="V37" s="162" t="n"/>
      <c r="X37" s="165" t="n"/>
    </row>
    <row r="38">
      <c r="A38" s="162" t="n"/>
      <c r="B38" s="162">
        <f>SUM(B6:B37)</f>
        <v/>
      </c>
      <c r="C38" s="162">
        <f>SUM(C6:C37)</f>
        <v/>
      </c>
      <c r="D38" s="162" t="n"/>
      <c r="E38" s="162">
        <f>SUM(E6:E37)</f>
        <v/>
      </c>
      <c r="F38" s="162">
        <f>SUM(F6:F37)</f>
        <v/>
      </c>
      <c r="G38" s="162" t="n"/>
      <c r="H38" s="162" t="n"/>
      <c r="I38" s="162" t="n"/>
      <c r="J38" s="162" t="n"/>
      <c r="K38" s="162">
        <f>SUM(K6:K37)</f>
        <v/>
      </c>
      <c r="L38" s="162" t="n"/>
      <c r="M38" s="162">
        <f>SUM(M6:M37)</f>
        <v/>
      </c>
      <c r="N38" s="162">
        <f>SUM(N6:N37)</f>
        <v/>
      </c>
      <c r="O38" s="162">
        <f>SUM(O6:O37)</f>
        <v/>
      </c>
      <c r="P38" s="162">
        <f>SUM(P6:P37)</f>
        <v/>
      </c>
      <c r="Q38" s="162" t="n"/>
      <c r="R38" s="162">
        <f>SUM(R6:R37)</f>
        <v/>
      </c>
      <c r="S38" s="162" t="n"/>
      <c r="T38" s="162">
        <f>SUM(T6:T37)</f>
        <v/>
      </c>
      <c r="V38" s="162">
        <f>SUM(V6:V37)</f>
        <v/>
      </c>
      <c r="X38" s="174" t="n"/>
    </row>
    <row r="39"/>
    <row r="40">
      <c r="E40" s="160" t="n">
        <v>1448997</v>
      </c>
    </row>
    <row r="41">
      <c r="E41" s="160">
        <f>+E40-E38</f>
        <v/>
      </c>
    </row>
    <row r="42"/>
    <row r="43"/>
    <row r="44"/>
    <row r="45"/>
    <row r="46"/>
    <row r="47"/>
    <row r="48">
      <c r="V48" s="92" t="n"/>
    </row>
  </sheetData>
  <pageMargins left="0.75" right="0.75" top="1" bottom="1" header="0.5" footer="0.5"/>
  <pageSetup orientation="portrait" verticalDpi="0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ECT</dc:creator>
  <dc:description>- Oracle 8i ODBC QueryFix Applied</dc:description>
  <dcterms:created xsi:type="dcterms:W3CDTF">1998-07-21T12:15:25Z</dcterms:created>
  <dcterms:modified xsi:type="dcterms:W3CDTF">2025-09-29T15:31:32Z</dcterms:modified>
  <cp:lastModifiedBy>Felienne</cp:lastModifiedBy>
  <cp:lastPrinted>2000-12-07T17:26:11Z</cp:lastPrinted>
</cp:coreProperties>
</file>