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190" yWindow="1620" windowWidth="15390" windowHeight="7725" tabRatio="600" firstSheet="0" activeTab="0" autoFilterDateGrouping="1"/>
  </bookViews>
  <sheets>
    <sheet name="Data Input" sheetId="1" state="visible" r:id="rId1"/>
    <sheet name="NES List" sheetId="2" state="visible" r:id="rId2"/>
  </sheets>
  <definedNames>
    <definedName name="anlreq">'Validation lists'!$I$1:$I$8</definedName>
    <definedName name="cal">'Validation lists'!$L$1:$L$3</definedName>
    <definedName name="colour">#REF!</definedName>
    <definedName name="concde">'Validation lists'!$H$1:$H$19</definedName>
    <definedName name="cond">'Validation lists'!$J$1:$J$2</definedName>
    <definedName name="conttally">#REF!</definedName>
    <definedName name="gen">'Validation lists'!$D$1:$D$2</definedName>
    <definedName name="INS">'NES List'!$A$2:$C$20</definedName>
    <definedName name="nes">'NES List'!$A$2:$C$20</definedName>
    <definedName name="optype">'Validation lists'!$B$1:$B$2</definedName>
    <definedName name="reswn">'Validation lists'!$M$1:$M$3</definedName>
    <definedName name="shut">'Validation lists'!$E$1:$E$2</definedName>
    <definedName name="smplby">'Validation lists'!$A$1:$A$9</definedName>
    <definedName name="spleqcd">'Validation lists'!$F$1:$F$12</definedName>
    <definedName name="spltype">'Validation lists'!$C$1:$C$5</definedName>
    <definedName name="styp">'Validation lists'!$G$1:$G$3</definedName>
    <definedName name="unit">'Validation lists'!$K$1:$K$3</definedName>
    <definedName name="uofm">#REF!</definedName>
    <definedName name="_xlnm._FilterDatabase" localSheetId="0" hidden="1">'Data Input'!$A$1:$BF$9</definedName>
  </definedNames>
  <calcPr calcId="125725" fullCalcOnLoad="1"/>
</workbook>
</file>

<file path=xl/styles.xml><?xml version="1.0" encoding="utf-8"?>
<styleSheet xmlns="http://schemas.openxmlformats.org/spreadsheetml/2006/main">
  <numFmts count="6">
    <numFmt numFmtId="164" formatCode="[$-F800]dddd\,\ mmmm\ dd\,\ yyyy"/>
    <numFmt numFmtId="165" formatCode="[mm]"/>
    <numFmt numFmtId="166" formatCode="0.000"/>
    <numFmt numFmtId="167" formatCode="d/mm/yy;@"/>
    <numFmt numFmtId="168" formatCode="d/mm/yyyy;@"/>
    <numFmt numFmtId="169" formatCode="0.0"/>
  </numFmts>
  <fonts count="9">
    <font>
      <name val="Arial"/>
      <sz val="10"/>
    </font>
    <font>
      <name val="Arial"/>
      <family val="2"/>
      <sz val="8"/>
    </font>
    <font>
      <name val="Arial"/>
      <family val="2"/>
      <b val="1"/>
      <sz val="10"/>
    </font>
    <font>
      <name val="Calibri"/>
      <family val="2"/>
      <b val="1"/>
      <sz val="9"/>
    </font>
    <font>
      <name val="Calibri"/>
      <family val="2"/>
      <sz val="9"/>
    </font>
    <font>
      <name val="Cambria"/>
      <family val="1"/>
      <sz val="9"/>
    </font>
    <font>
      <name val="Arial"/>
      <family val="2"/>
      <sz val="10"/>
    </font>
    <font>
      <name val="Calibri"/>
      <family val="2"/>
      <b val="1"/>
      <color rgb="FFFF0000"/>
      <sz val="9"/>
    </font>
    <font>
      <name val="Calibri"/>
      <family val="2"/>
      <color rgb="FFFF0000"/>
      <sz val="9"/>
    </font>
  </fonts>
  <fills count="11">
    <fill>
      <patternFill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64" fontId="0" fillId="0" borderId="0"/>
    <xf numFmtId="164" fontId="6" fillId="0" borderId="0"/>
  </cellStyleXfs>
  <cellXfs count="114">
    <xf numFmtId="164" fontId="0" fillId="0" borderId="0" pivotButton="0" quotePrefix="0" xfId="0"/>
    <xf numFmtId="49" fontId="0" fillId="0" borderId="0" pivotButton="0" quotePrefix="0" xfId="0"/>
    <xf numFmtId="49" fontId="2" fillId="0" borderId="0" pivotButton="0" quotePrefix="0" xfId="0"/>
    <xf numFmtId="2" fontId="3" fillId="4" borderId="1" applyAlignment="1" pivotButton="0" quotePrefix="0" xfId="0">
      <alignment horizontal="center" vertical="center" wrapText="1"/>
    </xf>
    <xf numFmtId="49" fontId="3" fillId="2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shrinkToFit="1"/>
    </xf>
    <xf numFmtId="2" fontId="4" fillId="4" borderId="1" applyAlignment="1" pivotButton="0" quotePrefix="0" xfId="0">
      <alignment horizontal="center" vertical="center" shrinkToFit="1"/>
    </xf>
    <xf numFmtId="49" fontId="4" fillId="0" borderId="1" applyAlignment="1" pivotButton="0" quotePrefix="0" xfId="0">
      <alignment horizontal="center" vertical="center" shrinkToFit="1"/>
    </xf>
    <xf numFmtId="165" fontId="4" fillId="5" borderId="1" applyAlignment="1" pivotButton="0" quotePrefix="0" xfId="0">
      <alignment horizontal="center" vertical="center" shrinkToFit="1"/>
    </xf>
    <xf numFmtId="166" fontId="4" fillId="5" borderId="1" applyAlignment="1" pivotButton="0" quotePrefix="0" xfId="0">
      <alignment horizontal="center" vertical="center" shrinkToFit="1"/>
    </xf>
    <xf numFmtId="2" fontId="4" fillId="5" borderId="1" applyAlignment="1" pivotButton="0" quotePrefix="0" xfId="0">
      <alignment horizontal="center" vertical="center" shrinkToFit="1"/>
    </xf>
    <xf numFmtId="164" fontId="4" fillId="5" borderId="1" applyAlignment="1" pivotButton="0" quotePrefix="0" xfId="0">
      <alignment horizontal="center" vertical="center" shrinkToFit="1"/>
    </xf>
    <xf numFmtId="49" fontId="4" fillId="0" borderId="1" applyAlignment="1" pivotButton="0" quotePrefix="0" xfId="0">
      <alignment horizontal="center" vertical="center" shrinkToFit="1"/>
    </xf>
    <xf numFmtId="22" fontId="3" fillId="6" borderId="1" applyAlignment="1" pivotButton="0" quotePrefix="0" xfId="0">
      <alignment horizontal="center" vertical="center" wrapText="1"/>
    </xf>
    <xf numFmtId="20" fontId="4" fillId="6" borderId="1" applyAlignment="1" pivotButton="0" quotePrefix="0" xfId="0">
      <alignment horizontal="center" vertical="center" shrinkToFit="1"/>
    </xf>
    <xf numFmtId="166" fontId="3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shrinkToFit="1"/>
    </xf>
    <xf numFmtId="10" fontId="0" fillId="0" borderId="0" pivotButton="0" quotePrefix="0" xfId="0"/>
    <xf numFmtId="164" fontId="4" fillId="2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shrinkToFit="1"/>
    </xf>
    <xf numFmtId="166" fontId="2" fillId="0" borderId="0" pivotButton="0" quotePrefix="0" xfId="0"/>
    <xf numFmtId="166" fontId="0" fillId="0" borderId="0" pivotButton="0" quotePrefix="0" xfId="0"/>
    <xf numFmtId="166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shrinkToFit="1"/>
    </xf>
    <xf numFmtId="166" fontId="4" fillId="7" borderId="1" applyAlignment="1" pivotButton="0" quotePrefix="0" xfId="0">
      <alignment horizontal="center" vertical="center" shrinkToFit="1"/>
    </xf>
    <xf numFmtId="167" fontId="3" fillId="2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shrinkToFit="1"/>
    </xf>
    <xf numFmtId="164" fontId="4" fillId="8" borderId="1" applyAlignment="1" pivotButton="0" quotePrefix="0" xfId="0">
      <alignment horizontal="center" vertical="center" shrinkToFit="1"/>
    </xf>
    <xf numFmtId="167" fontId="4" fillId="8" borderId="1" applyAlignment="1" pivotButton="0" quotePrefix="0" xfId="0">
      <alignment horizontal="center" vertical="center" shrinkToFit="1"/>
    </xf>
    <xf numFmtId="2" fontId="4" fillId="8" borderId="1" applyAlignment="1" pivotButton="0" quotePrefix="0" xfId="0">
      <alignment horizontal="center" vertical="center" shrinkToFit="1"/>
    </xf>
    <xf numFmtId="10" fontId="4" fillId="8" borderId="1" applyAlignment="1" pivotButton="0" quotePrefix="0" xfId="0">
      <alignment horizontal="center" vertical="center" shrinkToFit="1"/>
    </xf>
    <xf numFmtId="49" fontId="4" fillId="8" borderId="1" applyAlignment="1" pivotButton="0" quotePrefix="0" xfId="0">
      <alignment horizontal="center" vertical="center" shrinkToFit="1"/>
    </xf>
    <xf numFmtId="166" fontId="4" fillId="8" borderId="1" applyAlignment="1" pivotButton="0" quotePrefix="0" xfId="0">
      <alignment horizontal="center" vertical="center" shrinkToFit="1"/>
    </xf>
    <xf numFmtId="166" fontId="3" fillId="8" borderId="1" applyAlignment="1" pivotButton="0" quotePrefix="0" xfId="0">
      <alignment horizontal="center" vertical="center" shrinkToFit="1"/>
    </xf>
    <xf numFmtId="164" fontId="6" fillId="0" borderId="0" pivotButton="0" quotePrefix="0" xfId="0"/>
    <xf numFmtId="1" fontId="3" fillId="2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shrinkToFit="1"/>
    </xf>
    <xf numFmtId="1" fontId="4" fillId="0" borderId="1" applyAlignment="1" pivotButton="0" quotePrefix="0" xfId="0">
      <alignment horizontal="center" vertical="center" shrinkToFit="1"/>
    </xf>
    <xf numFmtId="1" fontId="4" fillId="8" borderId="1" applyAlignment="1" pivotButton="0" quotePrefix="0" xfId="0">
      <alignment horizontal="center" vertical="center" shrinkToFit="1"/>
    </xf>
    <xf numFmtId="1" fontId="3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shrinkToFit="1"/>
    </xf>
    <xf numFmtId="49" fontId="6" fillId="0" borderId="0" pivotButton="0" quotePrefix="0" xfId="0"/>
    <xf numFmtId="168" fontId="3" fillId="2" borderId="1" applyAlignment="1" pivotButton="0" quotePrefix="0" xfId="0">
      <alignment horizontal="center" vertical="center" wrapText="1"/>
    </xf>
    <xf numFmtId="168" fontId="4" fillId="0" borderId="1" applyAlignment="1" pivotButton="0" quotePrefix="0" xfId="0">
      <alignment horizontal="center" vertical="center" shrinkToFit="1"/>
    </xf>
    <xf numFmtId="168" fontId="4" fillId="8" borderId="1" applyAlignment="1" pivotButton="0" quotePrefix="0" xfId="0">
      <alignment horizontal="center" vertical="center" shrinkToFit="1"/>
    </xf>
    <xf numFmtId="169" fontId="3" fillId="3" borderId="1" applyAlignment="1" pivotButton="0" quotePrefix="0" xfId="0">
      <alignment horizontal="center" vertical="center" wrapText="1"/>
    </xf>
    <xf numFmtId="169" fontId="4" fillId="3" borderId="1" applyAlignment="1" pivotButton="0" quotePrefix="0" xfId="0">
      <alignment horizontal="center" vertical="center" shrinkToFit="1"/>
    </xf>
    <xf numFmtId="169" fontId="4" fillId="8" borderId="1" applyAlignment="1" pivotButton="0" quotePrefix="0" xfId="0">
      <alignment horizontal="center" vertical="center" shrinkToFit="1"/>
    </xf>
    <xf numFmtId="2" fontId="4" fillId="8" borderId="1" applyAlignment="1" pivotButton="0" quotePrefix="0" xfId="0">
      <alignment horizontal="center" vertical="center" wrapText="1"/>
    </xf>
    <xf numFmtId="10" fontId="3" fillId="10" borderId="1" applyAlignment="1" pivotButton="0" quotePrefix="0" xfId="0">
      <alignment horizontal="center" vertical="center" wrapText="1"/>
    </xf>
    <xf numFmtId="10" fontId="4" fillId="10" borderId="1" applyAlignment="1" pivotButton="0" quotePrefix="0" xfId="0">
      <alignment horizontal="center" vertical="center" shrinkToFit="1"/>
    </xf>
    <xf numFmtId="2" fontId="3" fillId="2" borderId="1" applyAlignment="1" pivotButton="0" quotePrefix="0" xfId="0">
      <alignment horizontal="center" vertical="center" wrapText="1"/>
    </xf>
    <xf numFmtId="2" fontId="3" fillId="2" borderId="1" applyAlignment="1" pivotButton="0" quotePrefix="0" xfId="0">
      <alignment horizontal="center" vertical="center" shrinkToFit="1"/>
    </xf>
    <xf numFmtId="2" fontId="3" fillId="8" borderId="1" applyAlignment="1" pivotButton="0" quotePrefix="0" xfId="0">
      <alignment horizontal="center" vertical="center" shrinkToFit="1"/>
    </xf>
    <xf numFmtId="49" fontId="3" fillId="9" borderId="1" applyAlignment="1" pivotButton="0" quotePrefix="0" xfId="0">
      <alignment horizontal="center" vertical="center" wrapText="1"/>
    </xf>
    <xf numFmtId="49" fontId="4" fillId="9" borderId="1" applyAlignment="1" pivotButton="0" quotePrefix="0" xfId="0">
      <alignment horizontal="center" vertical="center" shrinkToFit="1"/>
    </xf>
    <xf numFmtId="1" fontId="5" fillId="0" borderId="1" applyAlignment="1" pivotButton="0" quotePrefix="0" xfId="0">
      <alignment horizontal="center" vertical="center" shrinkToFit="1"/>
    </xf>
    <xf numFmtId="1" fontId="5" fillId="8" borderId="1" applyAlignment="1" pivotButton="0" quotePrefix="0" xfId="0">
      <alignment horizontal="center" vertical="center" shrinkToFit="1"/>
    </xf>
    <xf numFmtId="10" fontId="3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shrinkToFit="1"/>
    </xf>
    <xf numFmtId="164" fontId="4" fillId="0" borderId="1" applyAlignment="1" pivotButton="0" quotePrefix="0" xfId="0">
      <alignment horizontal="center" vertical="center" shrinkToFit="1"/>
    </xf>
    <xf numFmtId="164" fontId="3" fillId="2" borderId="1" applyAlignment="1" pivotButton="0" quotePrefix="0" xfId="0">
      <alignment horizontal="center" vertical="center" wrapText="1"/>
    </xf>
    <xf numFmtId="164" fontId="4" fillId="8" borderId="1" applyAlignment="1" pivotButton="0" quotePrefix="0" xfId="0">
      <alignment horizontal="center" vertical="center" shrinkToFit="1"/>
    </xf>
    <xf numFmtId="0" fontId="8" fillId="8" borderId="1" applyAlignment="1" pivotButton="0" quotePrefix="0" xfId="0">
      <alignment horizontal="center" vertical="center" shrinkToFit="1"/>
    </xf>
    <xf numFmtId="0" fontId="4" fillId="8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shrinkToFit="1"/>
    </xf>
    <xf numFmtId="2" fontId="4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shrinkToFit="1"/>
    </xf>
    <xf numFmtId="49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shrinkToFit="1"/>
    </xf>
    <xf numFmtId="166" fontId="4" fillId="0" borderId="1" applyAlignment="1" pivotButton="0" quotePrefix="0" xfId="0">
      <alignment horizontal="center" vertical="center" shrinkToFit="1"/>
    </xf>
    <xf numFmtId="167" fontId="4" fillId="0" borderId="1" applyAlignment="1" pivotButton="0" quotePrefix="0" xfId="0">
      <alignment horizontal="center" vertical="center" shrinkToFit="1"/>
    </xf>
    <xf numFmtId="168" fontId="4" fillId="0" borderId="1" applyAlignment="1" pivotButton="0" quotePrefix="0" xfId="0">
      <alignment horizontal="center" vertical="center" shrinkToFit="1"/>
    </xf>
    <xf numFmtId="164" fontId="4" fillId="0" borderId="1" applyAlignment="1" pivotButton="0" quotePrefix="0" xfId="0">
      <alignment horizontal="center" vertical="center" shrinkToFit="1"/>
    </xf>
    <xf numFmtId="169" fontId="4" fillId="3" borderId="1" applyAlignment="1" pivotButton="0" quotePrefix="0" xfId="0">
      <alignment horizontal="center" vertical="center" shrinkToFit="1"/>
    </xf>
    <xf numFmtId="164" fontId="4" fillId="6" borderId="1" applyAlignment="1" pivotButton="0" quotePrefix="0" xfId="0">
      <alignment horizontal="center" vertical="center" shrinkToFit="1"/>
    </xf>
    <xf numFmtId="164" fontId="4" fillId="5" borderId="1" applyAlignment="1" pivotButton="0" quotePrefix="0" xfId="0">
      <alignment horizontal="center" vertical="center" shrinkToFit="1"/>
    </xf>
    <xf numFmtId="166" fontId="4" fillId="5" borderId="1" applyAlignment="1" pivotButton="0" quotePrefix="0" xfId="0">
      <alignment horizontal="center" vertical="center" shrinkToFit="1"/>
    </xf>
    <xf numFmtId="166" fontId="3" fillId="7" borderId="1" applyAlignment="1" pivotButton="0" quotePrefix="0" xfId="0">
      <alignment horizontal="center" vertical="center" shrinkToFit="1"/>
    </xf>
    <xf numFmtId="166" fontId="4" fillId="0" borderId="1" applyAlignment="1" pivotButton="0" quotePrefix="0" xfId="0">
      <alignment horizontal="center" vertical="center" shrinkToFit="1"/>
    </xf>
    <xf numFmtId="166" fontId="4" fillId="7" borderId="1" applyAlignment="1" pivotButton="0" quotePrefix="0" xfId="0">
      <alignment horizontal="center" vertical="center" shrinkToFit="1"/>
    </xf>
    <xf numFmtId="164" fontId="4" fillId="2" borderId="1" applyAlignment="1" pivotButton="0" quotePrefix="0" xfId="0">
      <alignment horizontal="center" vertical="center" wrapText="1"/>
    </xf>
    <xf numFmtId="167" fontId="3" fillId="2" borderId="1" applyAlignment="1" pivotButton="0" quotePrefix="0" xfId="0">
      <alignment horizontal="center" vertical="center" wrapText="1"/>
    </xf>
    <xf numFmtId="168" fontId="3" fillId="2" borderId="1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 wrapText="1"/>
    </xf>
    <xf numFmtId="169" fontId="3" fillId="3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0" fontId="0" fillId="0" borderId="0" pivotButton="0" quotePrefix="0" xfId="0"/>
    <xf numFmtId="165" fontId="4" fillId="5" borderId="1" applyAlignment="1" pivotButton="0" quotePrefix="0" xfId="0">
      <alignment horizontal="center" vertical="center" shrinkToFit="1"/>
    </xf>
    <xf numFmtId="166" fontId="4" fillId="6" borderId="1" applyAlignment="1" pivotButton="0" quotePrefix="0" xfId="0">
      <alignment horizontal="center" vertical="center" shrinkToFit="1"/>
    </xf>
    <xf numFmtId="164" fontId="4" fillId="8" borderId="1" applyAlignment="1" pivotButton="0" quotePrefix="0" xfId="0">
      <alignment horizontal="center" vertical="center" shrinkToFit="1"/>
    </xf>
    <xf numFmtId="167" fontId="4" fillId="8" borderId="1" applyAlignment="1" pivotButton="0" quotePrefix="0" xfId="0">
      <alignment horizontal="center" vertical="center" shrinkToFit="1"/>
    </xf>
    <xf numFmtId="168" fontId="4" fillId="8" borderId="1" applyAlignment="1" pivotButton="0" quotePrefix="0" xfId="0">
      <alignment horizontal="center" vertical="center" shrinkToFit="1"/>
    </xf>
    <xf numFmtId="169" fontId="4" fillId="8" borderId="1" applyAlignment="1" pivotButton="0" quotePrefix="0" xfId="0">
      <alignment horizontal="center" vertical="center" shrinkToFit="1"/>
    </xf>
    <xf numFmtId="166" fontId="4" fillId="8" borderId="1" applyAlignment="1" pivotButton="0" quotePrefix="0" xfId="0">
      <alignment horizontal="center" vertical="center" shrinkToFit="1"/>
    </xf>
    <xf numFmtId="166" fontId="3" fillId="8" borderId="1" applyAlignment="1" pivotButton="0" quotePrefix="0" xfId="0">
      <alignment horizontal="center" vertical="center" shrinkToFit="1"/>
    </xf>
    <xf numFmtId="166" fontId="0" fillId="0" borderId="0" pivotButton="0" quotePrefix="0" xfId="0"/>
    <xf numFmtId="166" fontId="2" fillId="0" borderId="0" pivotButton="0" quotePrefix="0" xfId="0"/>
    <xf numFmtId="164" fontId="0" fillId="0" borderId="0" pivotButton="0" quotePrefix="0" xfId="0"/>
    <xf numFmtId="164" fontId="6" fillId="0" borderId="0" pivotButton="0" quotePrefix="0" xfId="0"/>
  </cellXfs>
  <cellStyles count="2">
    <cellStyle name="Normal" xfId="0" builtinId="0"/>
    <cellStyle name="Normal 2" xfId="1"/>
  </cellStyles>
  <dxfs count="16">
    <dxf>
      <fill>
        <patternFill>
          <bgColor rgb="FFFF0000"/>
        </patternFill>
      </fill>
    </dxf>
    <dxf>
      <fill>
        <patternFill>
          <bgColor rgb="FF33CC33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5999633777886288"/>
        </patternFill>
      </fill>
    </dxf>
    <dxf>
      <fill>
        <patternFill>
          <bgColor rgb="FF33CC33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rgb="FFFFFF00"/>
        </patternFill>
      </fill>
    </dxf>
    <dxf>
      <numFmt numFmtId="165" formatCode="0.000"/>
    </dxf>
    <dxf>
      <numFmt numFmtId="30" formatCode="@"/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List1" displayName="List1" ref="A1:C20" headerRowCount="1" totalsRowShown="0">
  <autoFilter ref="A1:C20"/>
  <tableColumns count="3">
    <tableColumn id="1" name="Column1" dataDxfId="15"/>
    <tableColumn id="2" name="Column2" dataDxfId="14"/>
    <tableColumn id="3" name="Column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BF10"/>
  <sheetViews>
    <sheetView tabSelected="1" zoomScale="130" zoomScaleNormal="130" workbookViewId="0">
      <pane xSplit="1" ySplit="1" topLeftCell="AT2" activePane="bottomRight" state="frozen"/>
      <selection pane="topRight" activeCell="B1" sqref="B1"/>
      <selection pane="bottomLeft" activeCell="A2" sqref="A2"/>
      <selection pane="bottomRight" activeCell="AV9" sqref="AV9"/>
    </sheetView>
  </sheetViews>
  <sheetFormatPr baseColWidth="8" defaultRowHeight="12" customHeight="1"/>
  <cols>
    <col width="10" customWidth="1" style="55" min="1" max="1"/>
    <col width="7.5703125" customWidth="1" style="40" min="2" max="2"/>
    <col width="11.5703125" customWidth="1" style="80" min="3" max="3"/>
    <col width="12.140625" customWidth="1" style="15" min="4" max="4"/>
    <col width="9.42578125" customWidth="1" style="15" min="5" max="5"/>
    <col width="11.28515625" customWidth="1" style="15" min="6" max="6"/>
    <col width="20.7109375" customWidth="1" style="15" min="7" max="8"/>
    <col width="7.7109375" customWidth="1" style="15" min="9" max="9"/>
    <col width="11.28515625" customWidth="1" style="81" min="10" max="10"/>
    <col width="10.85546875" customWidth="1" style="40" min="11" max="11"/>
    <col width="9.5703125" customWidth="1" style="15" min="12" max="12"/>
    <col width="22.7109375" customWidth="1" style="15" min="13" max="16"/>
    <col width="53.85546875" customWidth="1" style="15" min="17" max="17"/>
    <col width="12.7109375" customWidth="1" style="82" min="18" max="18"/>
    <col width="8.85546875" customWidth="1" style="40" min="19" max="19"/>
    <col width="11.42578125" customWidth="1" style="40" min="20" max="20"/>
    <col width="8.7109375" customWidth="1" style="83" min="21" max="21"/>
    <col width="8.7109375" customWidth="1" style="43" min="22" max="23"/>
    <col width="9.7109375" customWidth="1" style="9" min="24" max="25"/>
    <col width="9.5703125" customWidth="1" style="15" min="26" max="26"/>
    <col width="9.5703125" customWidth="1" style="62" min="27" max="28"/>
    <col width="10.7109375" customWidth="1" style="59" min="29" max="29"/>
    <col width="7.28515625" customWidth="1" style="15" min="30" max="30"/>
    <col width="10.85546875" customWidth="1" style="40" min="31" max="31"/>
    <col width="10.85546875" customWidth="1" style="15" min="32" max="32"/>
    <col width="10.7109375" customWidth="1" style="84" min="33" max="34"/>
    <col width="9.7109375" customWidth="1" style="85" min="35" max="35"/>
    <col width="9.7109375" customWidth="1" style="84" min="36" max="37"/>
    <col width="9.7109375" customWidth="1" style="86" min="38" max="38"/>
    <col width="9.7109375" customWidth="1" style="53" min="39" max="39"/>
    <col width="9.7109375" customWidth="1" style="13" min="40" max="40"/>
    <col width="7.5703125" customWidth="1" style="58" min="41" max="41"/>
    <col width="10.28515625" customWidth="1" style="9" min="42" max="42"/>
    <col width="12.7109375" customWidth="1" style="71" min="43" max="43"/>
    <col width="10.7109375" customWidth="1" style="72" min="44" max="45"/>
    <col width="10.7109375" customWidth="1" style="73" min="46" max="47"/>
    <col width="10.7109375" customWidth="1" style="87" min="48" max="48"/>
    <col width="10.5703125" customWidth="1" style="15" min="49" max="49"/>
    <col width="13.7109375" customWidth="1" style="82" min="50" max="50"/>
    <col width="12.5703125" customWidth="1" style="71" min="51" max="51"/>
    <col width="10.7109375" customWidth="1" style="76" min="52" max="52"/>
    <col width="10.7109375" customWidth="1" style="88" min="53" max="53"/>
    <col width="10.7109375" customWidth="1" style="73" min="54" max="55"/>
    <col width="10.7109375" customWidth="1" style="89" min="56" max="56"/>
    <col width="10.5703125" customWidth="1" style="15" min="57" max="57"/>
    <col width="13.7109375" customWidth="1" style="15" min="58" max="58"/>
    <col width="9.140625" customWidth="1" style="82" min="59" max="16384"/>
  </cols>
  <sheetData>
    <row r="1" ht="48.75" customFormat="1" customHeight="1" s="90">
      <c r="A1" s="54" t="n"/>
      <c r="B1" s="38" t="n"/>
      <c r="C1" s="91" t="n"/>
      <c r="D1" s="4" t="n"/>
      <c r="E1" s="4" t="n"/>
      <c r="F1" s="4" t="n"/>
      <c r="G1" s="4" t="n"/>
      <c r="H1" s="4" t="n"/>
      <c r="I1" s="4" t="n"/>
      <c r="J1" s="92" t="n"/>
      <c r="K1" s="38" t="n"/>
      <c r="L1" s="4" t="n"/>
      <c r="M1" s="4" t="n"/>
      <c r="N1" s="4" t="n"/>
      <c r="O1" s="4" t="n"/>
      <c r="P1" s="4" t="n"/>
      <c r="Q1" s="4" t="n"/>
      <c r="R1" s="93" t="n"/>
      <c r="S1" s="38" t="n"/>
      <c r="T1" s="38" t="n"/>
      <c r="U1" s="94" t="inlineStr">
        <is>
          <t>Shift length</t>
        </is>
      </c>
      <c r="V1" s="42" t="inlineStr">
        <is>
          <t>Days on</t>
        </is>
      </c>
      <c r="W1" s="42" t="inlineStr">
        <is>
          <t>Days off</t>
        </is>
      </c>
      <c r="X1" s="3" t="inlineStr">
        <is>
          <t>Working hours / shift</t>
        </is>
      </c>
      <c r="Y1" s="3" t="inlineStr">
        <is>
          <t>Factor</t>
        </is>
      </c>
      <c r="Z1" s="4" t="inlineStr">
        <is>
          <t>Analysis required</t>
        </is>
      </c>
      <c r="AA1" s="61" t="inlineStr">
        <is>
          <t>Flow [Person_1]. +</t>
        </is>
      </c>
      <c r="AB1" s="61" t="inlineStr">
        <is>
          <t>Flow [Person_1]. -</t>
        </is>
      </c>
      <c r="AC1" s="38" t="inlineStr">
        <is>
          <t>Cassette number</t>
        </is>
      </c>
      <c r="AD1" s="4" t="inlineStr">
        <is>
          <t>Sample Equip Code</t>
        </is>
      </c>
      <c r="AE1" s="38" t="inlineStr">
        <is>
          <t>Pump Asset Number</t>
        </is>
      </c>
      <c r="AF1" s="4" t="inlineStr">
        <is>
          <t>Calibrator Asset Number</t>
        </is>
      </c>
      <c r="AG1" s="16" t="inlineStr">
        <is>
          <t>Start Time</t>
        </is>
      </c>
      <c r="AH1" s="16" t="inlineStr">
        <is>
          <t>Finish Time</t>
        </is>
      </c>
      <c r="AI1" s="95" t="inlineStr">
        <is>
          <t>Total Minutes</t>
        </is>
      </c>
      <c r="AJ1" s="96" t="inlineStr">
        <is>
          <t>Initial Flow rate</t>
        </is>
      </c>
      <c r="AK1" s="96" t="inlineStr">
        <is>
          <t>Final Flow rate</t>
        </is>
      </c>
      <c r="AL1" s="97" t="inlineStr">
        <is>
          <t>Average Flow rate</t>
        </is>
      </c>
      <c r="AM1" s="52" t="inlineStr">
        <is>
          <t>Flow rate variance %</t>
        </is>
      </c>
      <c r="AN1" s="7" t="inlineStr">
        <is>
          <t>Volume (Litres)</t>
        </is>
      </c>
      <c r="AO1" s="57" t="n"/>
      <c r="AP1" s="3" t="inlineStr">
        <is>
          <t>Reduction Factor</t>
        </is>
      </c>
      <c r="AQ1" s="68" t="inlineStr">
        <is>
          <t>Contaminant 1</t>
        </is>
      </c>
      <c r="AR1" s="69" t="inlineStr">
        <is>
          <t>[Person_2]. 1</t>
        </is>
      </c>
      <c r="AS1" s="69" t="inlineStr">
        <is>
          <t>NES 1</t>
        </is>
      </c>
      <c r="AT1" s="70" t="inlineStr">
        <is>
          <t>Adjusted Standard 1</t>
        </is>
      </c>
      <c r="AU1" s="70" t="inlineStr">
        <is>
          <t>Action 
Level 1</t>
        </is>
      </c>
      <c r="AV1" s="98" t="inlineStr">
        <is>
          <t>Sample Result 1</t>
        </is>
      </c>
      <c r="AW1" s="74" t="n"/>
      <c r="AX1" s="99" t="n"/>
      <c r="AY1" s="68" t="inlineStr">
        <is>
          <t xml:space="preserve">Contaminant 2 </t>
        </is>
      </c>
      <c r="AZ1" s="76" t="inlineStr">
        <is>
          <t>[Person_2]. 2</t>
        </is>
      </c>
      <c r="BA1" s="100" t="inlineStr">
        <is>
          <t>NES 2</t>
        </is>
      </c>
      <c r="BB1" s="70" t="inlineStr">
        <is>
          <t>Adjusted Standard 2</t>
        </is>
      </c>
      <c r="BC1" s="70" t="inlineStr">
        <is>
          <t>Action Level 2</t>
        </is>
      </c>
      <c r="BD1" s="98" t="inlineStr">
        <is>
          <t>Sample Result 2</t>
        </is>
      </c>
      <c r="BE1" s="74" t="n"/>
      <c r="BF1" s="74" t="n"/>
    </row>
    <row r="2" ht="12" customHeight="1" s="101">
      <c r="F2" s="15" t="n"/>
      <c r="K2" s="40" t="n"/>
      <c r="U2" s="83" t="n">
        <v>14</v>
      </c>
      <c r="V2" s="43" t="n">
        <v>9</v>
      </c>
      <c r="W2" s="43" t="n">
        <v>5</v>
      </c>
      <c r="X2" s="9">
        <f>30.4*(U2*V2)</f>
        <v/>
      </c>
      <c r="Y2" s="9">
        <f>X2/(V2+W2)</f>
        <v/>
      </c>
      <c r="Z2" s="15" t="inlineStr">
        <is>
          <t>DP</t>
        </is>
      </c>
      <c r="AA2" s="62">
        <f>IF(Z2="RES / SIL",5%,10%)</f>
        <v/>
      </c>
      <c r="AB2" s="62">
        <f>IF(Z2="RES / SIL",-5%,-10%)</f>
        <v/>
      </c>
      <c r="AG2" s="17" t="n">
        <v>0.3333333333333333</v>
      </c>
      <c r="AH2" s="17" t="n">
        <v>0.5</v>
      </c>
      <c r="AI2" s="102">
        <f>MOD(AH2-AG2,1)</f>
        <v/>
      </c>
      <c r="AJ2" s="103" t="n">
        <v>2</v>
      </c>
      <c r="AK2" s="103" t="n">
        <v>2.2</v>
      </c>
      <c r="AL2" s="86">
        <f>IF(ISERROR(AVERAGE(AJ2:AK2)),"",AVERAGE(AJ2:AK2))</f>
        <v/>
      </c>
      <c r="AM2" s="53">
        <f>IF(ISERROR((AK2-AJ2)/AJ2),"",(AK2-AJ2)/AJ2)</f>
        <v/>
      </c>
      <c r="AN2" s="13">
        <f>IF(ISERROR(AI2*AL2*24*60),"",AI2*AL2*24*60)</f>
        <v/>
      </c>
      <c r="AP2" s="9">
        <f>170/Y2</f>
        <v/>
      </c>
      <c r="AQ2" s="71">
        <f>IF(Z2="INH / MN","INS",IF(Z2="RES / SIL","RES",IF(Z2="WLD","WLD",IF(Z2="NH3","NH3",IF(Z2="ASB","ASB",IF(Z2="TRI / TOL","TRI",IF(Z2="MEK","MEK",IF(Z2="DP","DP",""))))))))</f>
        <v/>
      </c>
      <c r="AR2" s="72">
        <f>VLOOKUP(AQ2,nes,2,FALSE)</f>
        <v/>
      </c>
      <c r="AS2" s="72">
        <f>TEXT(AR2,VLOOKUP($AQ2,nes,3,FALSE))</f>
        <v/>
      </c>
      <c r="AT2" s="73">
        <f>IF(AQ2="","",IF(AQ2="TRI",(ROUNDDOWN((8*(24-U2)*AS2)/(16*U2),1)),IF(AQ2="MEK",(ROUNDDOWN((8*(24-U2)*AS2)/(16*U2),1)),IF(AQ2="NH3",(ROUNDDOWN((8*(24-U2)*AS2)/(16*U2),1)),TEXT(AP2*AS2,VLOOKUP(AQ2,nes,3,FALSE))))))</f>
        <v/>
      </c>
      <c r="AU2" s="73">
        <f>IF(AT2="","",(TEXT(AT2*0.5,VLOOKUP(AQ2,nes,3,FALSE))))</f>
        <v/>
      </c>
      <c r="AV2" s="87" t="n">
        <v>0.03</v>
      </c>
      <c r="AY2" s="71">
        <f>IF(Z2="INH / MN","-MN",IF(Z2="RES / SIL","SIL",IF(Z2="WLD"," -CD",IF(Z2="TRI / TOL","TOL",""))))</f>
        <v/>
      </c>
      <c r="AZ2" s="76">
        <f>VLOOKUP(AY2,nes,2,FALSE)</f>
        <v/>
      </c>
      <c r="BA2" s="88">
        <f>TEXT(AZ2,VLOOKUP($AQ2,nes,3,FALSE))</f>
        <v/>
      </c>
      <c r="BB2" s="73">
        <f>IF(AY2="","",IF(AY2="TOL",(ROUNDDOWN((8*(24-U2)*BA2)/(16*U2),1)),TEXT(AP2*BA2,VLOOKUP(AY2,nes,3,FALSE))))</f>
        <v/>
      </c>
      <c r="BC2" s="73">
        <f>IF(BB2="","",(TEXT(BB2*0.5,VLOOKUP(AY2,nes,3,FALSE))))</f>
        <v/>
      </c>
      <c r="BD2" s="87" t="n"/>
      <c r="BF2" s="82" t="n"/>
    </row>
    <row r="3" ht="12" customHeight="1" s="101">
      <c r="F3" s="15" t="n"/>
      <c r="K3" s="40" t="n"/>
      <c r="U3" s="83" t="n">
        <v>12</v>
      </c>
      <c r="V3" s="43" t="n">
        <v>5</v>
      </c>
      <c r="W3" s="43" t="n">
        <v>5</v>
      </c>
      <c r="X3" s="9">
        <f>30.4*(U3*V3)</f>
        <v/>
      </c>
      <c r="Y3" s="9">
        <f>X3/(V3+W3)</f>
        <v/>
      </c>
      <c r="Z3" s="15" t="inlineStr">
        <is>
          <t>MEK</t>
        </is>
      </c>
      <c r="AA3" s="62">
        <f>IF(Z3="RES / SIL",5%,10%)</f>
        <v/>
      </c>
      <c r="AB3" s="62">
        <f>IF(Z3="RES / SIL",-5%,-10%)</f>
        <v/>
      </c>
      <c r="AG3" s="17" t="n">
        <v>0.3354166666666666</v>
      </c>
      <c r="AH3" s="17" t="n">
        <v>0.5</v>
      </c>
      <c r="AI3" s="102">
        <f>MOD(AH3-AG3,1)</f>
        <v/>
      </c>
      <c r="AJ3" s="103" t="n">
        <v>2.23</v>
      </c>
      <c r="AK3" s="103" t="n">
        <v>2.2</v>
      </c>
      <c r="AL3" s="86">
        <f>IF(ISERROR(AVERAGE(AJ3:AK3)),"",AVERAGE(AJ3:AK3))</f>
        <v/>
      </c>
      <c r="AM3" s="53">
        <f>IF(ISERROR((AK3-AJ3)/AJ3),"",(AK3-AJ3)/AJ3)</f>
        <v/>
      </c>
      <c r="AN3" s="13">
        <f>IF(ISERROR(AI3*AL3*24*60),"",AI3*AL3*24*60)</f>
        <v/>
      </c>
      <c r="AP3" s="9">
        <f>170/Y3</f>
        <v/>
      </c>
      <c r="AQ3" s="71">
        <f>IF(Z3="INH / MN","INS",IF(Z3="RES / SIL","RES",IF(Z3="WLD","WLD",IF(Z3="NH3","NH3",IF(Z3="ASB","ASB",IF(Z3="TRI / TOL","TRI",IF(Z3="MEK","MEK",IF(Z3="DP","DP",""))))))))</f>
        <v/>
      </c>
      <c r="AR3" s="72">
        <f>VLOOKUP(AQ3,nes,2,FALSE)</f>
        <v/>
      </c>
      <c r="AS3" s="72">
        <f>TEXT(AR3,VLOOKUP($AQ3,nes,3,FALSE))</f>
        <v/>
      </c>
      <c r="AT3" s="73">
        <f>IF(AQ3="","",IF(AQ3="TRI",(ROUNDDOWN((8*(24-U3)*AS3)/(16*U3),1)),IF(AQ3="MEK",(ROUNDDOWN((8*(24-U3)*AS3)/(16*U3),1)),IF(AQ3="NH3",(ROUNDDOWN((8*(24-U3)*AS3)/(16*U3),1)),TEXT(AP3*AS3,VLOOKUP(AQ3,nes,3,FALSE))))))</f>
        <v/>
      </c>
      <c r="AU3" s="73">
        <f>IF(AT3="","",(TEXT(AT3*0.5,VLOOKUP(AQ3,nes,3,FALSE))))</f>
        <v/>
      </c>
      <c r="AV3" s="87" t="n">
        <v>16.2</v>
      </c>
      <c r="AY3" s="71">
        <f>IF(Z3="INH / MN","-MN",IF(Z3="RES / SIL","SIL",IF(Z3="WLD"," -CD",IF(Z3="TRI / TOL","TOL",""))))</f>
        <v/>
      </c>
      <c r="AZ3" s="76">
        <f>VLOOKUP(AY3,nes,2,FALSE)</f>
        <v/>
      </c>
      <c r="BA3" s="88">
        <f>TEXT(AZ3,VLOOKUP($AQ3,nes,3,FALSE))</f>
        <v/>
      </c>
      <c r="BB3" s="73">
        <f>IF(AY3="","",IF(AY3="TOL",(ROUNDDOWN((8*(24-U3)*BA3)/(16*U3),1)),TEXT(AP3*BA3,VLOOKUP(AY3,nes,3,FALSE))))</f>
        <v/>
      </c>
      <c r="BC3" s="73">
        <f>IF(BB3="","",(TEXT(BB3*0.5,VLOOKUP(AY3,nes,3,FALSE))))</f>
        <v/>
      </c>
      <c r="BD3" s="87" t="n"/>
      <c r="BF3" s="82" t="n"/>
    </row>
    <row r="4" ht="12" customHeight="1" s="101">
      <c r="F4" s="15" t="n"/>
      <c r="K4" s="40" t="n"/>
      <c r="U4" s="83" t="n">
        <v>12</v>
      </c>
      <c r="V4" s="43" t="n">
        <v>8</v>
      </c>
      <c r="W4" s="43" t="n">
        <v>6</v>
      </c>
      <c r="X4" s="9">
        <f>30.4*(U4*V4)</f>
        <v/>
      </c>
      <c r="Y4" s="9">
        <f>X4/(V4+W4)</f>
        <v/>
      </c>
      <c r="Z4" s="15" t="inlineStr">
        <is>
          <t>TRI / TOL</t>
        </is>
      </c>
      <c r="AA4" s="62">
        <f>IF(Z4="RES / SIL",5%,10%)</f>
        <v/>
      </c>
      <c r="AB4" s="62">
        <f>IF(Z4="RES / SIL",-5%,-10%)</f>
        <v/>
      </c>
      <c r="AG4" s="17" t="n">
        <v>0.2916666666666667</v>
      </c>
      <c r="AH4" s="17" t="n">
        <v>0.5</v>
      </c>
      <c r="AI4" s="102">
        <f>MOD(AH4-AG4,1)</f>
        <v/>
      </c>
      <c r="AJ4" s="103" t="n">
        <v>2.24</v>
      </c>
      <c r="AK4" s="103" t="n">
        <v>2.2</v>
      </c>
      <c r="AL4" s="86">
        <f>IF(ISERROR(AVERAGE(AJ4:AK4)),"",AVERAGE(AJ4:AK4))</f>
        <v/>
      </c>
      <c r="AM4" s="53">
        <f>IF(ISERROR((AK4-AJ4)/AJ4),"",(AK4-AJ4)/AJ4)</f>
        <v/>
      </c>
      <c r="AN4" s="13">
        <f>IF(ISERROR(AI4*AL4*24*60),"",AI4*AL4*24*60)</f>
        <v/>
      </c>
      <c r="AP4" s="9">
        <f>170/Y4</f>
        <v/>
      </c>
      <c r="AQ4" s="71">
        <f>IF(Z4="INH / MN","INS",IF(Z4="RES / SIL","RES",IF(Z4="WLD","WLD",IF(Z4="NH3","NH3",IF(Z4="ASB","ASB",IF(Z4="TRI / TOL","TRI",IF(Z4="MEK","MEK",IF(Z4="DP","DP",""))))))))</f>
        <v/>
      </c>
      <c r="AR4" s="72">
        <f>VLOOKUP(AQ4,nes,2,FALSE)</f>
        <v/>
      </c>
      <c r="AS4" s="72">
        <f>TEXT(AR4,VLOOKUP($AQ4,nes,3,FALSE))</f>
        <v/>
      </c>
      <c r="AT4" s="73">
        <f>IF(AQ4="","",IF(AQ4="TRI",(ROUNDDOWN((8*(24-U4)*AS4)/(16*U4),1)),IF(AQ4="MEK",(ROUNDDOWN((8*(24-U4)*AS4)/(16*U4),1)),IF(AQ4="NH3",(ROUNDDOWN((8*(24-U4)*AS4)/(16*U4),1)),TEXT(AP4*AS4,VLOOKUP(AQ4,nes,3,FALSE))))))</f>
        <v/>
      </c>
      <c r="AU4" s="73">
        <f>IF(AT4="","",(TEXT(AT4*0.5,VLOOKUP(AQ4,nes,3,FALSE))))</f>
        <v/>
      </c>
      <c r="AV4" s="87" t="n">
        <v>26</v>
      </c>
      <c r="AY4" s="71">
        <f>IF(Z4="INH / MN","-MN",IF(Z4="RES / SIL","SIL",IF(Z4="WLD"," -CD",IF(Z4="TRI / TOL","TOL",""))))</f>
        <v/>
      </c>
      <c r="AZ4" s="76">
        <f>VLOOKUP(AY4,nes,2,FALSE)</f>
        <v/>
      </c>
      <c r="BA4" s="88">
        <f>TEXT(AZ4,VLOOKUP($AQ4,nes,3,FALSE))</f>
        <v/>
      </c>
      <c r="BB4" s="73">
        <f>IF(AY4="","",IF(AY4="TOL",(ROUNDDOWN((8*(24-U4)*BA4)/(16*U4),1)),TEXT(AP4*BA4,VLOOKUP(AY4,nes,3,FALSE))))</f>
        <v/>
      </c>
      <c r="BC4" s="73">
        <f>IF(BB4="","",(TEXT(BB4*0.5,VLOOKUP(AY4,nes,3,FALSE))))</f>
        <v/>
      </c>
      <c r="BD4" s="87" t="n">
        <v>25</v>
      </c>
      <c r="BF4" s="82" t="n"/>
    </row>
    <row r="5" ht="12" customHeight="1" s="101">
      <c r="F5" s="15" t="n"/>
      <c r="K5" s="40" t="n"/>
      <c r="U5" s="83" t="n">
        <v>9</v>
      </c>
      <c r="V5" s="43" t="n">
        <v>16</v>
      </c>
      <c r="W5" s="43" t="n">
        <v>4</v>
      </c>
      <c r="X5" s="9">
        <f>30.4*(U5*V5)</f>
        <v/>
      </c>
      <c r="Y5" s="9">
        <f>X5/(V5+W5)</f>
        <v/>
      </c>
      <c r="Z5" s="15" t="inlineStr">
        <is>
          <t>ASB</t>
        </is>
      </c>
      <c r="AA5" s="62">
        <f>IF(Z5="RES / SIL",5%,10%)</f>
        <v/>
      </c>
      <c r="AB5" s="62">
        <f>IF(Z5="RES / SIL",-5%,-10%)</f>
        <v/>
      </c>
      <c r="AG5" s="17" t="n">
        <v>0.3576388888888889</v>
      </c>
      <c r="AH5" s="17" t="n">
        <v>0.5</v>
      </c>
      <c r="AI5" s="102">
        <f>MOD(AH5-AG5,1)</f>
        <v/>
      </c>
      <c r="AJ5" s="103" t="n">
        <v>2.1</v>
      </c>
      <c r="AK5" s="103" t="n">
        <v>2.2</v>
      </c>
      <c r="AL5" s="86">
        <f>IF(ISERROR(AVERAGE(AJ5:AK5)),"",AVERAGE(AJ5:AK5))</f>
        <v/>
      </c>
      <c r="AM5" s="53">
        <f>IF(ISERROR((AK5-AJ5)/AJ5),"",(AK5-AJ5)/AJ5)</f>
        <v/>
      </c>
      <c r="AN5" s="13">
        <f>IF(ISERROR(AI5*AL5*24*60),"",AI5*AL5*24*60)</f>
        <v/>
      </c>
      <c r="AP5" s="9">
        <f>170/Y5</f>
        <v/>
      </c>
      <c r="AQ5" s="71">
        <f>IF(Z5="INH / MN","INS",IF(Z5="RES / SIL","RES",IF(Z5="WLD","WLD",IF(Z5="NH3","NH3",IF(Z5="ASB","ASB",IF(Z5="TRI / TOL","TRI",IF(Z5="MEK","MEK",IF(Z5="DP","DP",""))))))))</f>
        <v/>
      </c>
      <c r="AR5" s="72">
        <f>VLOOKUP(AQ5,nes,2,FALSE)</f>
        <v/>
      </c>
      <c r="AS5" s="72">
        <f>TEXT(AR5,VLOOKUP($AQ5,nes,3,FALSE))</f>
        <v/>
      </c>
      <c r="AT5" s="73">
        <f>IF(AQ5="","",IF(AQ5="TRI",(ROUNDDOWN((8*(24-U5)*AS5)/(16*U5),1)),IF(AQ5="MEK",(ROUNDDOWN((8*(24-U5)*AS5)/(16*U5),1)),IF(AQ5="NH3",(ROUNDDOWN((8*(24-U5)*AS5)/(16*U5),1)),TEXT(AP5*AS5,VLOOKUP(AQ5,nes,3,FALSE))))))</f>
        <v/>
      </c>
      <c r="AU5" s="73">
        <f>IF(AT5="","",(TEXT(AT5*0.5,VLOOKUP(AQ5,nes,3,FALSE))))</f>
        <v/>
      </c>
      <c r="AV5" s="87" t="n">
        <v>0.03</v>
      </c>
      <c r="AY5" s="71">
        <f>IF(Z5="INH / MN","-MN",IF(Z5="RES / SIL","SIL",IF(Z5="WLD"," -CD",IF(Z5="TRI / TOL","TOL",""))))</f>
        <v/>
      </c>
      <c r="AZ5" s="76">
        <f>VLOOKUP(AY5,nes,2,FALSE)</f>
        <v/>
      </c>
      <c r="BA5" s="88">
        <f>TEXT(AZ5,VLOOKUP($AQ5,nes,3,FALSE))</f>
        <v/>
      </c>
      <c r="BB5" s="73">
        <f>IF(AY5="","",IF(AY5="TOL",(ROUNDDOWN((8*(24-U5)*BA5)/(16*U5),1)),TEXT(AP5*BA5,VLOOKUP(AY5,nes,3,FALSE))))</f>
        <v/>
      </c>
      <c r="BC5" s="73">
        <f>IF(BB5="","",(TEXT(BB5*0.5,VLOOKUP(AY5,nes,3,FALSE))))</f>
        <v/>
      </c>
      <c r="BD5" s="87" t="n"/>
      <c r="BF5" s="82" t="n"/>
    </row>
    <row r="6" ht="12" customHeight="1" s="101">
      <c r="F6" s="15" t="n"/>
      <c r="K6" s="40" t="n"/>
      <c r="U6" s="83" t="n">
        <v>10</v>
      </c>
      <c r="V6" s="43" t="n">
        <v>14</v>
      </c>
      <c r="W6" s="43" t="n">
        <v>7</v>
      </c>
      <c r="X6" s="9">
        <f>30.4*(U6*V6)</f>
        <v/>
      </c>
      <c r="Y6" s="9">
        <f>X6/(V6+W6)</f>
        <v/>
      </c>
      <c r="Z6" s="15" t="inlineStr">
        <is>
          <t>NH3</t>
        </is>
      </c>
      <c r="AA6" s="62">
        <f>IF(Z6="RES / SIL",5%,10%)</f>
        <v/>
      </c>
      <c r="AB6" s="62">
        <f>IF(Z6="RES / SIL",-5%,-10%)</f>
        <v/>
      </c>
      <c r="AG6" s="17" t="n">
        <v>0.2798611111111111</v>
      </c>
      <c r="AH6" s="17" t="n">
        <v>0.5</v>
      </c>
      <c r="AI6" s="102">
        <f>MOD(AH6-AG6,1)</f>
        <v/>
      </c>
      <c r="AJ6" s="103" t="n">
        <v>2.43</v>
      </c>
      <c r="AK6" s="103" t="n">
        <v>2.2</v>
      </c>
      <c r="AL6" s="86">
        <f>IF(ISERROR(AVERAGE(AJ6:AK6)),"",AVERAGE(AJ6:AK6))</f>
        <v/>
      </c>
      <c r="AM6" s="53">
        <f>IF(ISERROR((AK6-AJ6)/AJ6),"",(AK6-AJ6)/AJ6)</f>
        <v/>
      </c>
      <c r="AN6" s="13">
        <f>IF(ISERROR(AI6*AL6*24*60),"",AI6*AL6*24*60)</f>
        <v/>
      </c>
      <c r="AP6" s="9">
        <f>170/Y6</f>
        <v/>
      </c>
      <c r="AQ6" s="71">
        <f>IF(Z6="INH / MN","INS",IF(Z6="RES / SIL","RES",IF(Z6="WLD","WLD",IF(Z6="NH3","NH3",IF(Z6="ASB","ASB",IF(Z6="TRI / TOL","TRI",IF(Z6="MEK","MEK",IF(Z6="DP","DP",""))))))))</f>
        <v/>
      </c>
      <c r="AR6" s="72">
        <f>VLOOKUP(AQ6,nes,2,FALSE)</f>
        <v/>
      </c>
      <c r="AS6" s="72">
        <f>TEXT(AR6,VLOOKUP($AQ6,nes,3,FALSE))</f>
        <v/>
      </c>
      <c r="AT6" s="73">
        <f>IF(AQ6="","",IF(AQ6="TRI",(ROUNDDOWN((8*(24-U6)*AS6)/(16*U6),1)),IF(AQ6="MEK",(ROUNDDOWN((8*(24-U6)*AS6)/(16*U6),1)),IF(AQ6="NH3",(ROUNDDOWN((8*(24-U6)*AS6)/(16*U6),1)),TEXT(AP6*AS6,VLOOKUP(AQ6,nes,3,FALSE))))))</f>
        <v/>
      </c>
      <c r="AU6" s="73">
        <f>IF(AT6="","",(TEXT(AT6*0.5,VLOOKUP(AQ6,nes,3,FALSE))))</f>
        <v/>
      </c>
      <c r="AV6" s="87" t="n">
        <v>8.800000000000001</v>
      </c>
      <c r="AY6" s="71">
        <f>IF(Z6="INH / MN","-MN",IF(Z6="RES / SIL","SIL",IF(Z6="WLD"," -CD",IF(Z6="TRI / TOL","TOL",""))))</f>
        <v/>
      </c>
      <c r="AZ6" s="76">
        <f>VLOOKUP(AY6,nes,2,FALSE)</f>
        <v/>
      </c>
      <c r="BA6" s="88">
        <f>TEXT(AZ6,VLOOKUP($AQ6,nes,3,FALSE))</f>
        <v/>
      </c>
      <c r="BB6" s="73">
        <f>IF(AY6="","",IF(AY6="TOL",(ROUNDDOWN((8*(24-U6)*BA6)/(16*U6),1)),TEXT(AP6*BA6,VLOOKUP(AY6,nes,3,FALSE))))</f>
        <v/>
      </c>
      <c r="BC6" s="73">
        <f>IF(BB6="","",(TEXT(BB6*0.5,VLOOKUP(AY6,nes,3,FALSE))))</f>
        <v/>
      </c>
      <c r="BD6" s="87" t="n"/>
      <c r="BF6" s="82" t="n"/>
    </row>
    <row r="7" ht="12" customHeight="1" s="101">
      <c r="F7" s="15" t="n"/>
      <c r="K7" s="40" t="n"/>
      <c r="U7" s="83" t="n">
        <v>12</v>
      </c>
      <c r="V7" s="43" t="n">
        <v>12</v>
      </c>
      <c r="W7" s="43" t="n">
        <v>2</v>
      </c>
      <c r="X7" s="9">
        <f>30.4*(U7*V7)</f>
        <v/>
      </c>
      <c r="Y7" s="9">
        <f>X7/(V7+W7)</f>
        <v/>
      </c>
      <c r="Z7" s="15" t="inlineStr">
        <is>
          <t>WLD</t>
        </is>
      </c>
      <c r="AA7" s="62">
        <f>IF(Z7="RES / SIL",5%,10%)</f>
        <v/>
      </c>
      <c r="AB7" s="62">
        <f>IF(Z7="RES / SIL",-5%,-10%)</f>
        <v/>
      </c>
      <c r="AG7" s="17" t="n">
        <v>0.3729166666666667</v>
      </c>
      <c r="AH7" s="17" t="n">
        <v>0.5</v>
      </c>
      <c r="AI7" s="102">
        <f>MOD(AH7-AG7,1)</f>
        <v/>
      </c>
      <c r="AJ7" s="103" t="n">
        <v>2.111</v>
      </c>
      <c r="AK7" s="103" t="n">
        <v>2.2</v>
      </c>
      <c r="AL7" s="86">
        <f>IF(ISERROR(AVERAGE(AJ7:AK7)),"",AVERAGE(AJ7:AK7))</f>
        <v/>
      </c>
      <c r="AM7" s="53">
        <f>IF(ISERROR((AK7-AJ7)/AJ7),"",(AK7-AJ7)/AJ7)</f>
        <v/>
      </c>
      <c r="AN7" s="13">
        <f>IF(ISERROR(AI7*AL7*24*60),"",AI7*AL7*24*60)</f>
        <v/>
      </c>
      <c r="AP7" s="9">
        <f>170/Y7</f>
        <v/>
      </c>
      <c r="AQ7" s="71">
        <f>IF(Z7="INH / MN","INS",IF(Z7="RES / SIL","RES",IF(Z7="WLD","WLD",IF(Z7="NH3","NH3",IF(Z7="ASB","ASB",IF(Z7="TRI / TOL","TRI",IF(Z7="MEK","MEK",IF(Z7="DP","DP",""))))))))</f>
        <v/>
      </c>
      <c r="AR7" s="72">
        <f>VLOOKUP(AQ7,nes,2,FALSE)</f>
        <v/>
      </c>
      <c r="AS7" s="72">
        <f>TEXT(AR7,VLOOKUP($AQ7,nes,3,FALSE))</f>
        <v/>
      </c>
      <c r="AT7" s="73">
        <f>IF(AQ7="","",IF(AQ7="TRI",(ROUNDDOWN((8*(24-U7)*AS7)/(16*U7),1)),IF(AQ7="MEK",(ROUNDDOWN((8*(24-U7)*AS7)/(16*U7),1)),IF(AQ7="NH3",(ROUNDDOWN((8*(24-U7)*AS7)/(16*U7),1)),TEXT(AP7*AS7,VLOOKUP(AQ7,nes,3,FALSE))))))</f>
        <v/>
      </c>
      <c r="AU7" s="73">
        <f>IF(AT7="","",(TEXT(AT7*0.5,VLOOKUP(AQ7,nes,3,FALSE))))</f>
        <v/>
      </c>
      <c r="AV7" s="87" t="n">
        <v>1.2</v>
      </c>
      <c r="AY7" s="71">
        <f>IF(Z7="INH / MN","-MN",IF(Z7="RES / SIL","SIL",IF(Z7="WLD"," -CD",IF(Z7="TRI / TOL","TOL",""))))</f>
        <v/>
      </c>
      <c r="AZ7" s="76">
        <f>VLOOKUP(AY7,nes,2,FALSE)</f>
        <v/>
      </c>
      <c r="BA7" s="88">
        <f>TEXT(AZ7,VLOOKUP($AQ7,nes,3,FALSE))</f>
        <v/>
      </c>
      <c r="BB7" s="73">
        <f>IF(AY7="","",IF(AY7="TOL",(ROUNDDOWN((8*(24-U7)*BA7)/(16*U7),1)),TEXT(AP7*BA7,VLOOKUP(AY7,nes,3,FALSE))))</f>
        <v/>
      </c>
      <c r="BC7" s="73">
        <f>IF(BB7="","",(TEXT(BB7*0.5,VLOOKUP(AY7,nes,3,FALSE))))</f>
        <v/>
      </c>
      <c r="BD7" s="87" t="n">
        <v>0.003</v>
      </c>
      <c r="BF7" s="82" t="n"/>
    </row>
    <row r="8" ht="12" customHeight="1" s="101">
      <c r="F8" s="15" t="n"/>
      <c r="K8" s="40" t="n"/>
      <c r="U8" s="83" t="n">
        <v>14</v>
      </c>
      <c r="V8" s="43" t="n">
        <v>7</v>
      </c>
      <c r="W8" s="43" t="n">
        <v>7</v>
      </c>
      <c r="X8" s="9">
        <f>30.4*(U8*V8)</f>
        <v/>
      </c>
      <c r="Y8" s="9">
        <f>X8/(V8+W8)</f>
        <v/>
      </c>
      <c r="Z8" s="15" t="inlineStr">
        <is>
          <t>RES / SIL</t>
        </is>
      </c>
      <c r="AA8" s="62">
        <f>IF(Z8="RES / SIL",5%,10%)</f>
        <v/>
      </c>
      <c r="AB8" s="62">
        <f>IF(Z8="RES / SIL",-5%,-10%)</f>
        <v/>
      </c>
      <c r="AG8" s="17" t="n">
        <v>0.2083333333333333</v>
      </c>
      <c r="AH8" s="17" t="n">
        <v>0.5</v>
      </c>
      <c r="AI8" s="102">
        <f>MOD(AH8-AG8,1)</f>
        <v/>
      </c>
      <c r="AJ8" s="103" t="n">
        <v>2.234</v>
      </c>
      <c r="AK8" s="103" t="n">
        <v>2.1</v>
      </c>
      <c r="AL8" s="86">
        <f>IF(ISERROR(AVERAGE(AJ8:AK8)),"",AVERAGE(AJ8:AK8))</f>
        <v/>
      </c>
      <c r="AM8" s="53">
        <f>IF(ISERROR((AK8-AJ8)/AJ8),"",(AK8-AJ8)/AJ8)</f>
        <v/>
      </c>
      <c r="AN8" s="13">
        <f>IF(ISERROR(AI8*AL8*24*60),"",AI8*AL8*24*60)</f>
        <v/>
      </c>
      <c r="AP8" s="9">
        <f>170/Y8</f>
        <v/>
      </c>
      <c r="AQ8" s="71">
        <f>IF(Z8="INH / MN","INS",IF(Z8="RES / SIL","RES",IF(Z8="WLD","WLD",IF(Z8="NH3","NH3",IF(Z8="ASB","ASB",IF(Z8="TRI / TOL","TRI",IF(Z8="MEK","MEK",IF(Z8="DP","DP",""))))))))</f>
        <v/>
      </c>
      <c r="AR8" s="72">
        <f>VLOOKUP(AQ8,nes,2,FALSE)</f>
        <v/>
      </c>
      <c r="AS8" s="72">
        <f>TEXT(AR8,VLOOKUP($AQ8,nes,3,FALSE))</f>
        <v/>
      </c>
      <c r="AT8" s="73">
        <f>IF(AQ8="","",IF(AQ8="TRI",(ROUNDDOWN((8*(24-U8)*AS8)/(16*U8),1)),IF(AQ8="MEK",(ROUNDDOWN((8*(24-U8)*AS8)/(16*U8),1)),IF(AQ8="NH3",(ROUNDDOWN((8*(24-U8)*AS8)/(16*U8),1)),TEXT(AP8*AS8,VLOOKUP(AQ8,nes,3,FALSE))))))</f>
        <v/>
      </c>
      <c r="AU8" s="73">
        <f>IF(AT8="","",(TEXT(AT8*0.5,VLOOKUP(AQ8,nes,3,FALSE))))</f>
        <v/>
      </c>
      <c r="AV8" s="87" t="n">
        <v>2.4</v>
      </c>
      <c r="AY8" s="71">
        <f>IF(Z8="INH / MN","-MN",IF(Z8="RES / SIL","SIL",IF(Z8="WLD"," -CD",IF(Z8="TRI / TOL","TOL",""))))</f>
        <v/>
      </c>
      <c r="AZ8" s="76">
        <f>VLOOKUP(AY8,nes,2,FALSE)</f>
        <v/>
      </c>
      <c r="BA8" s="88">
        <f>TEXT(AZ8,VLOOKUP($AQ8,nes,3,FALSE))</f>
        <v/>
      </c>
      <c r="BB8" s="73">
        <f>IF(AY8="","",IF(AY8="TOL",(ROUNDDOWN((8*(24-U8)*BA8)/(16*U8),1)),TEXT(AP8*BA8,VLOOKUP(AY8,nes,3,FALSE))))</f>
        <v/>
      </c>
      <c r="BC8" s="73">
        <f>IF(BB8="","",(TEXT(BB8*0.5,VLOOKUP(AY8,nes,3,FALSE))))</f>
        <v/>
      </c>
      <c r="BD8" s="87" t="n">
        <v>0.01</v>
      </c>
      <c r="BF8" s="82" t="n"/>
    </row>
    <row r="9" ht="12" customHeight="1" s="101">
      <c r="F9" s="15" t="n"/>
      <c r="K9" s="40" t="n"/>
      <c r="U9" s="83" t="n">
        <v>12</v>
      </c>
      <c r="V9" s="43" t="n">
        <v>8</v>
      </c>
      <c r="W9" s="43" t="n">
        <v>6</v>
      </c>
      <c r="X9" s="9">
        <f>30.4*(U9*V9)</f>
        <v/>
      </c>
      <c r="Y9" s="9">
        <f>X9/(V9+W9)</f>
        <v/>
      </c>
      <c r="Z9" s="15" t="inlineStr">
        <is>
          <t>TRI / TOL</t>
        </is>
      </c>
      <c r="AA9" s="62">
        <f>IF(Z9="RES / SIL",5%,10%)</f>
        <v/>
      </c>
      <c r="AB9" s="62">
        <f>IF(Z9="RES / SIL",-5%,-10%)</f>
        <v/>
      </c>
      <c r="AG9" s="17" t="n">
        <v>0.2645833333333333</v>
      </c>
      <c r="AH9" s="17" t="n">
        <v>0.5</v>
      </c>
      <c r="AI9" s="102">
        <f>MOD(AH9-AG9,1)</f>
        <v/>
      </c>
      <c r="AJ9" s="103" t="n">
        <v>1.987</v>
      </c>
      <c r="AK9" s="103" t="n">
        <v>2.1</v>
      </c>
      <c r="AL9" s="86">
        <f>IF(ISERROR(AVERAGE(AJ9:AK9)),"",AVERAGE(AJ9:AK9))</f>
        <v/>
      </c>
      <c r="AM9" s="53">
        <f>IF(ISERROR((AK9-AJ9)/AJ9),"",(AK9-AJ9)/AJ9)</f>
        <v/>
      </c>
      <c r="AN9" s="13">
        <f>IF(ISERROR(AI9*AL9*24*60),"",AI9*AL9*24*60)</f>
        <v/>
      </c>
      <c r="AP9" s="9">
        <f>170/Y9</f>
        <v/>
      </c>
      <c r="AQ9" s="71">
        <f>IF(Z9="INH / MN","INS",IF(Z9="RES / SIL","RES",IF(Z9="WLD","WLD",IF(Z9="NH3","NH3",IF(Z9="ASB","ASB",IF(Z9="TRI / TOL","TRI",IF(Z9="MEK","MEK",IF(Z9="DP","DP",""))))))))</f>
        <v/>
      </c>
      <c r="AR9" s="72">
        <f>VLOOKUP(AQ9,nes,2,FALSE)</f>
        <v/>
      </c>
      <c r="AS9" s="72">
        <f>TEXT(AR9,VLOOKUP($AQ9,nes,3,FALSE))</f>
        <v/>
      </c>
      <c r="AT9" s="73">
        <f>IF(AQ9="","",IF(AQ9="TRI",(ROUNDDOWN((8*(24-U9)*AS9)/(16*U9),1)),IF(AQ9="MEK",(ROUNDDOWN((8*(24-U9)*AS9)/(16*U9),1)),IF(AQ9="NH3",(ROUNDDOWN((8*(24-U9)*AS9)/(16*U9),1)),TEXT(AP9*AS9,VLOOKUP(AQ9,nes,3,FALSE))))))</f>
        <v/>
      </c>
      <c r="AU9" s="73">
        <f>IF(AT9="","",(TEXT(AT9*0.5,VLOOKUP(AQ9,nes,3,FALSE))))</f>
        <v/>
      </c>
      <c r="AV9" s="87" t="n">
        <v>12.4</v>
      </c>
      <c r="AY9" s="71">
        <f>IF(Z9="INH / MN","-MN",IF(Z9="RES / SIL","SIL",IF(Z9="WLD"," -CD",IF(Z9="TRI / TOL","TOL",""))))</f>
        <v/>
      </c>
      <c r="AZ9" s="76">
        <f>VLOOKUP(AY9,nes,2,FALSE)</f>
        <v/>
      </c>
      <c r="BA9" s="88">
        <f>TEXT(AZ9,VLOOKUP($AQ9,nes,3,FALSE))</f>
        <v/>
      </c>
      <c r="BB9" s="73">
        <f>IF(AY9="","",IF(AY9="TOL",(ROUNDDOWN((8*(24-U9)*BA9)/(16*U9),1)),TEXT(AP9*BA9,VLOOKUP(AY9,nes,3,FALSE))))</f>
        <v/>
      </c>
      <c r="BC9" s="73">
        <f>IF(BB9="","",(TEXT(BB9*0.5,VLOOKUP(AY9,nes,3,FALSE))))</f>
        <v/>
      </c>
      <c r="BD9" s="87" t="n">
        <v>55</v>
      </c>
      <c r="BF9" s="82" t="n"/>
    </row>
    <row r="10" ht="12" customFormat="1" customHeight="1" s="104">
      <c r="A10" s="56" t="n"/>
      <c r="B10" s="41" t="n"/>
      <c r="C10" s="105" t="n"/>
      <c r="D10" s="34" t="n"/>
      <c r="E10" s="34" t="n"/>
      <c r="F10" s="34" t="n"/>
      <c r="G10" s="34" t="n"/>
      <c r="H10" s="34" t="n"/>
      <c r="I10" s="34" t="n"/>
      <c r="J10" s="106" t="n"/>
      <c r="K10" s="41" t="n"/>
      <c r="L10" s="34" t="n"/>
      <c r="M10" s="34" t="n"/>
      <c r="N10" s="34" t="n"/>
      <c r="O10" s="34" t="n"/>
      <c r="P10" s="34" t="n"/>
      <c r="Q10" s="34" t="n"/>
      <c r="R10" s="104" t="n"/>
      <c r="S10" s="41" t="n"/>
      <c r="T10" s="41" t="n"/>
      <c r="U10" s="107" t="n"/>
      <c r="V10" s="41" t="n"/>
      <c r="W10" s="41" t="n"/>
      <c r="X10" s="32" t="n"/>
      <c r="Y10" s="32" t="n"/>
      <c r="Z10" s="34" t="n"/>
      <c r="AA10" s="33" t="n"/>
      <c r="AB10" s="33" t="n"/>
      <c r="AC10" s="60" t="n"/>
      <c r="AD10" s="34" t="n"/>
      <c r="AE10" s="41" t="n"/>
      <c r="AF10" s="34" t="n"/>
      <c r="AL10" s="108" t="n"/>
      <c r="AM10" s="33" t="n"/>
      <c r="AN10" s="32" t="n"/>
      <c r="AO10" s="34" t="n"/>
      <c r="AP10" s="32" t="n"/>
      <c r="AQ10" s="67" t="n"/>
      <c r="AR10" s="32" t="n"/>
      <c r="AS10" s="32" t="n"/>
      <c r="AT10" s="66" t="n"/>
      <c r="AU10" s="66" t="n"/>
      <c r="AV10" s="109" t="n"/>
      <c r="AW10" s="34" t="n"/>
      <c r="AX10" s="104" t="n"/>
      <c r="AY10" s="67" t="n"/>
      <c r="AZ10" s="51" t="n"/>
      <c r="BA10" s="108" t="n"/>
      <c r="BB10" s="66" t="n"/>
      <c r="BC10" s="66" t="n"/>
      <c r="BD10" s="108" t="n"/>
      <c r="BE10" s="34" t="n"/>
      <c r="BF10" s="34" t="n"/>
    </row>
  </sheetData>
  <autoFilter ref="A1:BF9">
    <filterColumn colId="42" hiddenButton="0" showButton="1"/>
    <filterColumn colId="47" hiddenButton="0" showButton="1"/>
  </autoFilter>
  <conditionalFormatting sqref="AV2:AV9">
    <cfRule type="containsText" priority="52" operator="containsText" dxfId="4" stopIfTrue="1" text="VOID">
      <formula>NOT(ISERROR(SEARCH("VOID",AV2)))</formula>
    </cfRule>
    <cfRule type="cellIs" priority="159" operator="greaterThanOrEqual" dxfId="3" stopIfTrue="1">
      <formula>VALUE($AT2)</formula>
    </cfRule>
    <cfRule type="cellIs" priority="160" operator="between" dxfId="2" stopIfTrue="1">
      <formula>VALUE($AT2)</formula>
      <formula>VALUE($AU2)</formula>
    </cfRule>
    <cfRule type="cellIs" priority="161" operator="lessThan" dxfId="1" stopIfTrue="1">
      <formula>VALUE($AU2)</formula>
    </cfRule>
  </conditionalFormatting>
  <conditionalFormatting sqref="F2:F9">
    <cfRule type="containsText" priority="17" operator="containsText" dxfId="9" text="Quota">
      <formula>NOT(ISERROR(SEARCH("Quota",F2)))</formula>
    </cfRule>
    <cfRule type="containsText" priority="120" operator="containsText" dxfId="0" text="VOID">
      <formula>NOT(ISERROR(SEARCH("VOID",F2)))</formula>
    </cfRule>
  </conditionalFormatting>
  <conditionalFormatting sqref="AM2:AM9">
    <cfRule type="cellIs" priority="85" operator="lessThanOrEqual" dxfId="0">
      <formula>$AB2</formula>
    </cfRule>
    <cfRule type="cellIs" priority="86" operator="greaterThanOrEqual" dxfId="0">
      <formula>$AA2</formula>
    </cfRule>
    <cfRule type="containsBlanks" priority="82" dxfId="5">
      <formula>LEN(TRIM(AM2))=0</formula>
    </cfRule>
  </conditionalFormatting>
  <conditionalFormatting sqref="BD2:BD9">
    <cfRule type="containsText" priority="32" operator="containsText" dxfId="4" stopIfTrue="1" text="VOID">
      <formula>NOT(ISERROR(SEARCH("VOID",BD2)))</formula>
    </cfRule>
    <cfRule type="cellIs" priority="33" operator="greaterThanOrEqual" dxfId="3" stopIfTrue="1">
      <formula>VALUE($BB2)</formula>
    </cfRule>
    <cfRule type="cellIs" priority="34" operator="between" dxfId="2" stopIfTrue="1">
      <formula>VALUE($BB2)</formula>
      <formula>VALUE($BC2)</formula>
    </cfRule>
    <cfRule type="cellIs" priority="35" operator="lessThan" dxfId="1" stopIfTrue="1">
      <formula>VALUE($BC2)</formula>
    </cfRule>
  </conditionalFormatting>
  <conditionalFormatting sqref="A2:B9">
    <cfRule type="expression" priority="164" dxfId="0">
      <formula>IF(#REF!="No",TRUE,FALSE)</formula>
    </cfRule>
  </conditionalFormatting>
  <dataValidations count="11">
    <dataValidation sqref="AX10:AX64548 BF10:BF64548" showDropDown="0" showInputMessage="1" showErrorMessage="1" allowBlank="0" type="list">
      <formula1>unit</formula1>
    </dataValidation>
    <dataValidation sqref="AW2:AW64548 BE2:BE64548" showDropDown="0" showInputMessage="1" showErrorMessage="1" allowBlank="0" type="list">
      <formula1>shut</formula1>
    </dataValidation>
    <dataValidation sqref="L2:L1048576" showDropDown="0" showInputMessage="1" showErrorMessage="1" allowBlank="1" type="list">
      <formula1>shut</formula1>
    </dataValidation>
    <dataValidation sqref="AO2:AO64548" showDropDown="0" showInputMessage="1" showErrorMessage="1" allowBlank="0" type="list">
      <formula1>styp</formula1>
    </dataValidation>
    <dataValidation sqref="AF2:AF64548" showDropDown="0" showInputMessage="1" showErrorMessage="1" allowBlank="0" type="list">
      <formula1>cal</formula1>
    </dataValidation>
    <dataValidation sqref="AD2:AD64548" showDropDown="0" showInputMessage="1" showErrorMessage="1" allowBlank="0" type="list">
      <formula1>spleqcd</formula1>
    </dataValidation>
    <dataValidation sqref="Z2:Z64548" showDropDown="0" showInputMessage="1" showErrorMessage="1" allowBlank="0" type="list">
      <formula1>anlreq</formula1>
    </dataValidation>
    <dataValidation sqref="E2:E64548" showDropDown="0" showInputMessage="1" showErrorMessage="1" allowBlank="0" type="list">
      <formula1>optype</formula1>
    </dataValidation>
    <dataValidation sqref="F2:F64548" showDropDown="0" showInputMessage="1" showErrorMessage="1" allowBlank="0" type="list">
      <formula1>spltype</formula1>
    </dataValidation>
    <dataValidation sqref="D2:D64548" showDropDown="0" showInputMessage="1" showErrorMessage="1" allowBlank="0" type="list">
      <formula1>smplby</formula1>
    </dataValidation>
    <dataValidation sqref="I2:I64548" showDropDown="0" showInputMessage="1" showErrorMessage="1" allowBlank="0" type="list">
      <formula1>gen</formula1>
    </dataValidation>
  </dataValidations>
  <pageMargins left="0.75" right="0.75" top="1" bottom="1" header="0.5" footer="0.5"/>
  <pageSetup orientation="portrait" paperSize="9"/>
</worksheet>
</file>

<file path=xl/worksheets/sheet2.xml><?xml version="1.0" encoding="utf-8"?>
<worksheet xmlns:r="http://schemas.openxmlformats.org/officeDocument/2006/relationships" xmlns="http://schemas.openxmlformats.org/spreadsheetml/2006/main">
  <sheetPr codeName="Sheet3">
    <outlinePr summaryBelow="1" summaryRight="1"/>
    <pageSetUpPr/>
  </sheetPr>
  <dimension ref="A1:F22"/>
  <sheetViews>
    <sheetView workbookViewId="0">
      <selection activeCell="K15" sqref="K15"/>
    </sheetView>
  </sheetViews>
  <sheetFormatPr baseColWidth="8" defaultRowHeight="12.75"/>
  <cols>
    <col width="15.140625" customWidth="1" style="101" min="1" max="1"/>
    <col width="14.28515625" customWidth="1" style="110" min="2" max="2"/>
    <col width="14" customWidth="1" style="101" min="3" max="3"/>
    <col width="47.85546875" customWidth="1" style="101" min="4" max="4"/>
    <col width="10.42578125" customWidth="1" style="101" min="5" max="6"/>
    <col width="9.140625" customWidth="1" style="101" min="7" max="7"/>
  </cols>
  <sheetData>
    <row r="1">
      <c r="A1" s="2" t="inlineStr">
        <is>
          <t>Column1</t>
        </is>
      </c>
      <c r="B1" s="111" t="inlineStr">
        <is>
          <t>Column2</t>
        </is>
      </c>
      <c r="C1" s="112" t="inlineStr">
        <is>
          <t>Column3</t>
        </is>
      </c>
    </row>
    <row r="2">
      <c r="A2" s="1" t="inlineStr">
        <is>
          <t>INS</t>
        </is>
      </c>
      <c r="B2" s="110" t="n">
        <v>10</v>
      </c>
      <c r="C2" s="112" t="inlineStr">
        <is>
          <t>####0.00</t>
        </is>
      </c>
    </row>
    <row r="3">
      <c r="A3" s="1" t="inlineStr">
        <is>
          <t>RES</t>
        </is>
      </c>
      <c r="B3" s="110" t="n">
        <v>3</v>
      </c>
      <c r="C3" s="112" t="inlineStr">
        <is>
          <t>####0.00</t>
        </is>
      </c>
    </row>
    <row r="4">
      <c r="A4" s="1" t="inlineStr">
        <is>
          <t>SIL</t>
        </is>
      </c>
      <c r="B4" s="110" t="n">
        <v>0.1</v>
      </c>
      <c r="C4" s="112" t="inlineStr">
        <is>
          <t>####0.00</t>
        </is>
      </c>
      <c r="E4" s="1" t="n"/>
      <c r="F4" s="113" t="n"/>
    </row>
    <row r="5">
      <c r="A5" s="1" t="inlineStr">
        <is>
          <t>ASB</t>
        </is>
      </c>
      <c r="B5" s="110" t="n">
        <v>0.1</v>
      </c>
      <c r="C5" s="112" t="inlineStr">
        <is>
          <t>####0.00</t>
        </is>
      </c>
      <c r="E5" s="1" t="n"/>
      <c r="F5" s="113" t="n"/>
    </row>
    <row r="6">
      <c r="A6" s="1" t="inlineStr">
        <is>
          <t>-MN</t>
        </is>
      </c>
      <c r="B6" s="110" t="n">
        <v>1</v>
      </c>
      <c r="C6" s="112" t="inlineStr">
        <is>
          <t>####0.00</t>
        </is>
      </c>
      <c r="D6" s="113" t="n"/>
      <c r="E6" s="1" t="n"/>
      <c r="F6" s="113" t="n"/>
    </row>
    <row r="7">
      <c r="A7" s="1" t="inlineStr">
        <is>
          <t>WLD</t>
        </is>
      </c>
      <c r="B7" s="110" t="n">
        <v>5</v>
      </c>
      <c r="C7" s="112" t="inlineStr">
        <is>
          <t>####0.00</t>
        </is>
      </c>
      <c r="E7" s="1" t="n"/>
      <c r="F7" s="113" t="n"/>
    </row>
    <row r="8">
      <c r="A8" s="1" t="inlineStr">
        <is>
          <t>DP</t>
        </is>
      </c>
      <c r="B8" s="110" t="n">
        <v>0.08</v>
      </c>
      <c r="C8" s="112" t="inlineStr">
        <is>
          <t>####0.00</t>
        </is>
      </c>
      <c r="D8" s="113" t="n"/>
      <c r="E8" s="1" t="n"/>
      <c r="F8" s="113" t="n"/>
    </row>
    <row r="9">
      <c r="A9" s="112" t="inlineStr">
        <is>
          <t xml:space="preserve"> -AS</t>
        </is>
      </c>
      <c r="B9" s="110" t="n">
        <v>0.05</v>
      </c>
      <c r="C9" s="112" t="inlineStr">
        <is>
          <t>####0.00</t>
        </is>
      </c>
      <c r="E9" s="1" t="n"/>
      <c r="F9" s="113" t="n"/>
    </row>
    <row r="10">
      <c r="A10" s="1" t="inlineStr">
        <is>
          <t xml:space="preserve"> -CD</t>
        </is>
      </c>
      <c r="B10" s="110" t="n">
        <v>0.01</v>
      </c>
      <c r="C10" s="113" t="inlineStr">
        <is>
          <t>####0.0000</t>
        </is>
      </c>
      <c r="D10" s="113" t="n"/>
      <c r="E10" s="1" t="n"/>
      <c r="F10" s="113" t="n"/>
    </row>
    <row r="11">
      <c r="A11" s="1" t="inlineStr">
        <is>
          <t>CRM</t>
        </is>
      </c>
      <c r="B11" s="110" t="n">
        <v>0.05</v>
      </c>
      <c r="C11" s="112" t="inlineStr">
        <is>
          <t>####0.00</t>
        </is>
      </c>
      <c r="F11" s="113" t="n"/>
    </row>
    <row r="12">
      <c r="A12" s="44" t="inlineStr">
        <is>
          <t>CUF</t>
        </is>
      </c>
      <c r="B12" s="110" t="n">
        <v>0.2</v>
      </c>
      <c r="C12" s="112" t="inlineStr">
        <is>
          <t>####0.00</t>
        </is>
      </c>
      <c r="E12" s="1" t="n"/>
      <c r="F12" s="113" t="n"/>
    </row>
    <row r="13">
      <c r="A13" s="1" t="inlineStr">
        <is>
          <t xml:space="preserve"> -PB</t>
        </is>
      </c>
      <c r="B13" s="110" t="n">
        <v>0.15</v>
      </c>
      <c r="C13" s="112" t="inlineStr">
        <is>
          <t>####0.00</t>
        </is>
      </c>
      <c r="D13" s="113" t="n"/>
      <c r="E13" s="1" t="n"/>
      <c r="F13" s="113" t="n"/>
    </row>
    <row r="14">
      <c r="A14" s="1" t="inlineStr">
        <is>
          <t xml:space="preserve"> -HG</t>
        </is>
      </c>
      <c r="B14" s="110" t="n">
        <v>0.025</v>
      </c>
      <c r="C14" s="112" t="inlineStr">
        <is>
          <t>####0.000</t>
        </is>
      </c>
      <c r="E14" s="44" t="n"/>
      <c r="F14" s="113" t="n"/>
    </row>
    <row r="15">
      <c r="A15" s="1" t="inlineStr">
        <is>
          <t>Tol</t>
        </is>
      </c>
      <c r="B15" s="110" t="n">
        <v>100</v>
      </c>
      <c r="C15" s="113" t="inlineStr">
        <is>
          <t>####0.0</t>
        </is>
      </c>
      <c r="E15" s="1" t="n"/>
      <c r="F15" s="113" t="n"/>
    </row>
    <row r="16">
      <c r="A16" s="1" t="inlineStr">
        <is>
          <t>Tri</t>
        </is>
      </c>
      <c r="B16" s="110" t="n">
        <v>50</v>
      </c>
      <c r="C16" s="113" t="inlineStr">
        <is>
          <t>####0.0</t>
        </is>
      </c>
      <c r="D16" s="113" t="n"/>
      <c r="E16" s="1" t="n"/>
      <c r="F16" s="113" t="n"/>
    </row>
    <row r="17">
      <c r="A17" s="44" t="inlineStr">
        <is>
          <t>NH3</t>
        </is>
      </c>
      <c r="B17" s="110" t="n">
        <v>25</v>
      </c>
      <c r="C17" s="113" t="inlineStr">
        <is>
          <t>####0.0</t>
        </is>
      </c>
      <c r="D17" s="113" t="n"/>
      <c r="E17" s="1" t="n"/>
      <c r="F17" s="113" t="n"/>
    </row>
    <row r="18">
      <c r="A18" s="44" t="inlineStr">
        <is>
          <t>MEK</t>
        </is>
      </c>
      <c r="B18" s="110" t="n">
        <v>150</v>
      </c>
      <c r="C18" s="113" t="inlineStr">
        <is>
          <t>####0.0</t>
        </is>
      </c>
      <c r="D18" s="113" t="n"/>
      <c r="E18" s="1" t="n"/>
      <c r="F18" s="113" t="n"/>
    </row>
    <row r="19">
      <c r="A19" s="1" t="inlineStr">
        <is>
          <t xml:space="preserve"> -NI</t>
        </is>
      </c>
      <c r="B19" s="110" t="n">
        <v>1</v>
      </c>
      <c r="C19" s="112" t="inlineStr">
        <is>
          <t>####0.00</t>
        </is>
      </c>
      <c r="E19" s="44" t="n"/>
      <c r="F19" s="113" t="n"/>
    </row>
    <row r="20">
      <c r="A20" s="1" t="inlineStr">
        <is>
          <t xml:space="preserve"> -ZN</t>
        </is>
      </c>
      <c r="B20" s="110" t="n">
        <v>5</v>
      </c>
      <c r="C20" s="112" t="inlineStr">
        <is>
          <t>####0.00</t>
        </is>
      </c>
      <c r="E20" s="44" t="n"/>
      <c r="F20" s="113" t="n"/>
    </row>
    <row r="21">
      <c r="B21" s="112" t="n"/>
      <c r="E21" s="1" t="n"/>
      <c r="F21" s="113" t="n"/>
    </row>
    <row r="22">
      <c r="E22" s="1" t="n"/>
      <c r="F22" s="113" t="n"/>
    </row>
  </sheetData>
  <pageMargins left="0.75" right="0.75" top="1" bottom="1" header="0.5" footer="0.5"/>
  <pageSetup orientation="portrait" paperSize="9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akelly</dc:creator>
  <dcterms:created xsi:type="dcterms:W3CDTF">2009-03-28T01:29:01Z</dcterms:created>
  <dcterms:modified xsi:type="dcterms:W3CDTF">2025-09-29T21:23:41Z</dcterms:modified>
  <cp:lastModifiedBy>akelly</cp:lastModifiedBy>
  <cp:lastPrinted>2009-09-02T08:03:23Z</cp:lastPrinted>
</cp:coreProperties>
</file>