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Sheet1" sheetId="1" state="visible" r:id="rId1"/>
  </sheets>
  <definedNames>
    <definedName name="Holidays">Sheet1!$A$15:$A$19</definedName>
    <definedName name="curYear" localSheetId="0">Sheet1!$AL$4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mmmm"/>
    <numFmt numFmtId="165" formatCode="0.0%"/>
  </numFmts>
  <fonts count="8">
    <font>
      <name val="Calibri"/>
      <family val="2"/>
      <color theme="1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rgb="FF00B050"/>
      <sz val="11"/>
      <scheme val="minor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rgb="FF0070C0"/>
      <sz val="14"/>
      <scheme val="minor"/>
    </font>
  </fonts>
  <fills count="7">
    <fill>
      <patternFill/>
    </fill>
    <fill>
      <patternFill patternType="gray125"/>
    </fill>
    <fill>
      <patternFill patternType="solid">
        <fgColor theme="4" tint="0.5999938962981048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3" fillId="0" borderId="0"/>
    <xf numFmtId="9" fontId="3" fillId="0" borderId="0"/>
  </cellStyleXfs>
  <cellXfs count="34">
    <xf numFmtId="0" fontId="0" fillId="0" borderId="0" pivotButton="0" quotePrefix="0" xfId="0"/>
    <xf numFmtId="14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2" borderId="0" pivotButton="0" quotePrefix="0" xfId="0"/>
    <xf numFmtId="0" fontId="0" fillId="2" borderId="0" applyAlignment="1" pivotButton="0" quotePrefix="0" xfId="0">
      <alignment horizontal="center"/>
    </xf>
    <xf numFmtId="14" fontId="0" fillId="2" borderId="0" pivotButton="0" quotePrefix="0" xfId="0"/>
    <xf numFmtId="0" fontId="0" fillId="3" borderId="0" pivotButton="0" quotePrefix="0" xfId="0"/>
    <xf numFmtId="14" fontId="0" fillId="4" borderId="0" pivotButton="0" quotePrefix="0" xfId="0"/>
    <xf numFmtId="0" fontId="0" fillId="4" borderId="0" pivotButton="0" quotePrefix="0" xfId="0"/>
    <xf numFmtId="0" fontId="2" fillId="0" borderId="0" pivotButton="0" quotePrefix="0" xfId="0"/>
    <xf numFmtId="0" fontId="2" fillId="0" borderId="1" pivotButton="0" quotePrefix="0" xfId="0"/>
    <xf numFmtId="0" fontId="0" fillId="5" borderId="0" pivotButton="0" quotePrefix="0" xfId="0"/>
    <xf numFmtId="0" fontId="0" fillId="0" borderId="0" pivotButton="0" quotePrefix="0" xfId="0"/>
    <xf numFmtId="0" fontId="1" fillId="0" borderId="0" pivotButton="0" quotePrefix="0" xfId="0"/>
    <xf numFmtId="0" fontId="2" fillId="4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4" borderId="2" applyAlignment="1" pivotButton="0" quotePrefix="0" xfId="0">
      <alignment horizontal="center"/>
    </xf>
    <xf numFmtId="164" fontId="0" fillId="4" borderId="0" pivotButton="0" quotePrefix="0" xfId="0"/>
    <xf numFmtId="0" fontId="0" fillId="4" borderId="0" applyAlignment="1" pivotButton="0" quotePrefix="0" xfId="0">
      <alignment horizontal="center"/>
    </xf>
    <xf numFmtId="0" fontId="0" fillId="6" borderId="0" pivotButton="0" quotePrefix="0" xfId="0"/>
    <xf numFmtId="0" fontId="2" fillId="6" borderId="1" applyAlignment="1" pivotButton="0" quotePrefix="0" xfId="0">
      <alignment horizontal="center"/>
    </xf>
    <xf numFmtId="0" fontId="2" fillId="6" borderId="1" applyAlignment="1" pivotButton="0" quotePrefix="0" xfId="0">
      <alignment horizontal="center"/>
    </xf>
    <xf numFmtId="164" fontId="0" fillId="6" borderId="0" pivotButton="0" quotePrefix="0" xfId="0"/>
    <xf numFmtId="165" fontId="0" fillId="6" borderId="0" applyAlignment="1" pivotButton="0" quotePrefix="0" xfId="1">
      <alignment horizontal="center"/>
    </xf>
    <xf numFmtId="14" fontId="0" fillId="6" borderId="0" pivotButton="0" quotePrefix="0" xfId="0"/>
    <xf numFmtId="0" fontId="5" fillId="6" borderId="0" pivotButton="0" quotePrefix="1" xfId="0"/>
    <xf numFmtId="0" fontId="7" fillId="6" borderId="0" pivotButton="0" quotePrefix="0" xfId="0"/>
    <xf numFmtId="0" fontId="5" fillId="6" borderId="0" pivotButton="0" quotePrefix="0" xfId="0"/>
    <xf numFmtId="0" fontId="6" fillId="0" borderId="0" pivotButton="0" quotePrefix="0" xfId="0"/>
    <xf numFmtId="0" fontId="0" fillId="0" borderId="2" pivotButton="0" quotePrefix="0" xfId="0"/>
    <xf numFmtId="164" fontId="0" fillId="4" borderId="0" pivotButton="0" quotePrefix="0" xfId="0"/>
    <xf numFmtId="0" fontId="0" fillId="0" borderId="1" pivotButton="0" quotePrefix="0" xfId="0"/>
    <xf numFmtId="164" fontId="0" fillId="6" borderId="0" pivotButton="0" quotePrefix="0" xfId="0"/>
    <xf numFmtId="165" fontId="0" fillId="6" borderId="0" applyAlignment="1" pivotButton="0" quotePrefix="0" xfId="1">
      <alignment horizontal="center"/>
    </xf>
  </cellXfs>
  <cellStyles count="2">
    <cellStyle name="Normal" xfId="0" builtinId="0"/>
    <cellStyle name="Percent" xfId="1" builtinId="5"/>
  </cellStyles>
  <dxfs count="7">
    <dxf>
      <numFmt numFmtId="19" formatCode="m/d/yyyy"/>
    </dxf>
    <dxf>
      <alignment horizontal="center" vertical="bottom"/>
    </dxf>
    <dxf>
      <alignment horizontal="center" vertical="bottom"/>
    </dxf>
    <dxf>
      <fill>
        <patternFill patternType="solid">
          <fgColor indexed="64"/>
          <bgColor theme="4" tint="0.5999938962981048"/>
        </patternFill>
      </fill>
    </dxf>
    <dxf>
      <numFmt numFmtId="19" formatCode="m/d/yyyy"/>
    </dxf>
    <dxf>
      <numFmt numFmtId="19" formatCode="m/d/yyyy"/>
    </dxf>
    <dxf>
      <fill>
        <patternFill patternType="solid">
          <fgColor indexed="64"/>
          <bgColor theme="0" tint="-0.1499984740745262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blEmployee" displayName="tblEmployee" ref="A1:C11" headerRowCount="1" totalsRowShown="0" headerRowDxfId="6">
  <autoFilter ref="A1:C11"/>
  <tableColumns count="3">
    <tableColumn id="1" name="Name"/>
    <tableColumn id="2" name="Start Date" dataDxfId="5"/>
    <tableColumn id="3" name="End Date" dataDxfId="4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id="2" name="tblTimesheets" displayName="tblTimesheets" ref="F1:I49" headerRowCount="1" totalsRowShown="0" headerRowDxfId="3">
  <autoFilter ref="F1:I49"/>
  <tableColumns count="4">
    <tableColumn id="1" name="Resource Name"/>
    <tableColumn id="2" name="Task Billable" dataDxfId="2"/>
    <tableColumn id="3" name="Hours" dataDxfId="1"/>
    <tableColumn id="4" name="Cell Date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table" Target="/xl/tables/table2.xml" Id="rId2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49"/>
  <sheetViews>
    <sheetView tabSelected="1" workbookViewId="0">
      <selection activeCell="M18" sqref="M18"/>
    </sheetView>
  </sheetViews>
  <sheetFormatPr baseColWidth="8" defaultRowHeight="14.4"/>
  <cols>
    <col width="15" bestFit="1" customWidth="1" style="12" min="1" max="1"/>
    <col width="11.109375" customWidth="1" style="12" min="2" max="2"/>
    <col width="10.21875" customWidth="1" style="12" min="3" max="3"/>
    <col width="15.77734375" customWidth="1" style="12" min="6" max="6"/>
    <col width="12.88671875" customWidth="1" style="2" min="7" max="7"/>
    <col width="8.88671875" customWidth="1" style="2" min="8" max="8"/>
    <col width="10.21875" customWidth="1" style="1" min="9" max="9"/>
    <col width="9.77734375" bestFit="1" customWidth="1" style="12" min="12" max="12"/>
    <col width="11.77734375" bestFit="1" customWidth="1" style="12" min="13" max="13"/>
    <col width="11.6640625" customWidth="1" style="12" min="14" max="14"/>
    <col width="12.21875" customWidth="1" style="12" min="17" max="17"/>
    <col width="11.77734375" customWidth="1" style="12" min="18" max="18"/>
  </cols>
  <sheetData>
    <row r="1">
      <c r="A1" s="6" t="inlineStr">
        <is>
          <t>Name</t>
        </is>
      </c>
      <c r="B1" s="6" t="inlineStr">
        <is>
          <t>Start Date</t>
        </is>
      </c>
      <c r="C1" s="6" t="inlineStr">
        <is>
          <t>End Date</t>
        </is>
      </c>
      <c r="F1" s="3" t="inlineStr">
        <is>
          <t>Resource Name</t>
        </is>
      </c>
      <c r="G1" s="4" t="inlineStr">
        <is>
          <t>Task Billable</t>
        </is>
      </c>
      <c r="H1" s="4" t="inlineStr">
        <is>
          <t>Hours</t>
        </is>
      </c>
      <c r="I1" s="5" t="inlineStr">
        <is>
          <t>Cell Date</t>
        </is>
      </c>
      <c r="L1" s="9" t="inlineStr">
        <is>
          <t>KEY</t>
        </is>
      </c>
    </row>
    <row r="2">
      <c r="A2" t="inlineStr">
        <is>
          <t>Annelise Reside</t>
        </is>
      </c>
      <c r="B2" s="1" t="n">
        <v>44562</v>
      </c>
      <c r="C2" s="1" t="n"/>
      <c r="F2" t="inlineStr">
        <is>
          <t>Annelise Reside</t>
        </is>
      </c>
      <c r="G2" s="2" t="inlineStr">
        <is>
          <t>Y</t>
        </is>
      </c>
      <c r="H2" s="2" t="n">
        <v>8</v>
      </c>
      <c r="I2" s="1" t="n">
        <v>44593</v>
      </c>
      <c r="L2" t="inlineStr">
        <is>
          <t>Eligible Hours = Working from Start Date to End Date OR Current Date (excludes Weekends and Holidays)</t>
        </is>
      </c>
    </row>
    <row r="3">
      <c r="A3" t="inlineStr">
        <is>
          <t>[Person_1]</t>
        </is>
      </c>
      <c r="B3" s="1" t="n">
        <v>44562</v>
      </c>
      <c r="C3" s="1" t="n"/>
      <c r="F3" t="inlineStr">
        <is>
          <t>Annelise Reside</t>
        </is>
      </c>
      <c r="G3" s="2" t="inlineStr">
        <is>
          <t>Y</t>
        </is>
      </c>
      <c r="H3" s="2" t="n">
        <v>6</v>
      </c>
      <c r="I3" s="1" t="n">
        <v>44607</v>
      </c>
      <c r="L3" t="inlineStr">
        <is>
          <t>Billable Hours = Hours tagged with "Y" in Task Billable column between Start and End/Current Date</t>
        </is>
      </c>
    </row>
    <row r="4">
      <c r="A4" t="inlineStr">
        <is>
          <t>[Person_2]</t>
        </is>
      </c>
      <c r="B4" s="1" t="n">
        <v>44562</v>
      </c>
      <c r="C4" s="1" t="n">
        <v>44666</v>
      </c>
      <c r="F4" t="inlineStr">
        <is>
          <t>Annelise Reside</t>
        </is>
      </c>
      <c r="G4" s="2" t="inlineStr">
        <is>
          <t>N</t>
        </is>
      </c>
      <c r="H4" s="2" t="n">
        <v>8</v>
      </c>
      <c r="I4" s="1" t="n">
        <v>44635</v>
      </c>
      <c r="L4" t="inlineStr">
        <is>
          <t>Utilization = Billable Hours /  Eligible Hours</t>
        </is>
      </c>
    </row>
    <row r="5">
      <c r="A5" t="inlineStr">
        <is>
          <t>[Person_3]</t>
        </is>
      </c>
      <c r="B5" s="1" t="n">
        <v>44652</v>
      </c>
      <c r="C5" s="1" t="n"/>
      <c r="F5" t="inlineStr">
        <is>
          <t>Annelise Reside</t>
        </is>
      </c>
      <c r="G5" s="2" t="inlineStr">
        <is>
          <t>Y</t>
        </is>
      </c>
      <c r="H5" s="2" t="n">
        <v>8</v>
      </c>
      <c r="I5" s="1" t="n">
        <v>44652</v>
      </c>
    </row>
    <row r="6">
      <c r="A6" t="inlineStr">
        <is>
          <t>[Person_4]</t>
        </is>
      </c>
      <c r="B6" s="1" t="n">
        <v>44562</v>
      </c>
      <c r="C6" s="1" t="n"/>
      <c r="F6" t="inlineStr">
        <is>
          <t>Annelise Reside</t>
        </is>
      </c>
      <c r="G6" s="2" t="inlineStr">
        <is>
          <t>Y</t>
        </is>
      </c>
      <c r="H6" s="2" t="n">
        <v>7</v>
      </c>
      <c r="I6" s="1" t="n">
        <v>44757</v>
      </c>
    </row>
    <row r="7">
      <c r="A7" t="inlineStr">
        <is>
          <t>[Person_5]</t>
        </is>
      </c>
      <c r="B7" s="1" t="n">
        <v>44562</v>
      </c>
      <c r="C7" s="1" t="n">
        <v>44592</v>
      </c>
      <c r="F7" t="inlineStr">
        <is>
          <t>Annelise Reside</t>
        </is>
      </c>
      <c r="G7" s="2" t="inlineStr">
        <is>
          <t>Y</t>
        </is>
      </c>
      <c r="H7" s="2" t="n">
        <v>8</v>
      </c>
      <c r="I7" s="1" t="n">
        <v>44805</v>
      </c>
      <c r="L7" s="28" t="inlineStr">
        <is>
          <t>MY ATTEMPT SO FAR</t>
        </is>
      </c>
    </row>
    <row r="8">
      <c r="A8" t="inlineStr">
        <is>
          <t>[Person_6]</t>
        </is>
      </c>
      <c r="B8" s="1" t="n">
        <v>44562</v>
      </c>
      <c r="C8" s="1" t="n">
        <v>44713</v>
      </c>
      <c r="F8" t="inlineStr">
        <is>
          <t>[Person_1]</t>
        </is>
      </c>
      <c r="G8" s="2" t="inlineStr">
        <is>
          <t>N</t>
        </is>
      </c>
      <c r="H8" s="2" t="n">
        <v>8</v>
      </c>
      <c r="I8" s="1" t="n">
        <v>44635</v>
      </c>
      <c r="L8" s="15" t="inlineStr">
        <is>
          <t>MONTHLY UTILIZATION</t>
        </is>
      </c>
      <c r="Q8" s="10" t="inlineStr">
        <is>
          <t>QUARTERLY UTILIZATION</t>
        </is>
      </c>
      <c r="R8" s="10" t="n"/>
    </row>
    <row r="9">
      <c r="A9" t="inlineStr">
        <is>
          <t>[Person_7]</t>
        </is>
      </c>
      <c r="B9" s="1" t="n">
        <v>44696</v>
      </c>
      <c r="C9" s="1" t="n"/>
      <c r="F9" t="inlineStr">
        <is>
          <t>[Person_1]</t>
        </is>
      </c>
      <c r="G9" s="2" t="inlineStr">
        <is>
          <t>Y</t>
        </is>
      </c>
      <c r="H9" s="2" t="n">
        <v>8</v>
      </c>
      <c r="I9" s="1" t="n">
        <v>44652</v>
      </c>
      <c r="M9" s="9" t="inlineStr">
        <is>
          <t>Billable Hours</t>
        </is>
      </c>
      <c r="N9" s="9" t="inlineStr">
        <is>
          <t>Eligible Hours</t>
        </is>
      </c>
      <c r="O9" s="9" t="inlineStr">
        <is>
          <t>Utilization</t>
        </is>
      </c>
      <c r="Q9" s="1" t="inlineStr">
        <is>
          <t>Q1 (Jan-Mar)</t>
        </is>
      </c>
      <c r="R9" s="11">
        <f t="array" ref="R9">IF(COUNT(1/(EOMONTH(--tblTimesheets[Cell Date],-1)+1&gt;=DATE(2022,1,1))),SUM((EOMONTH(--tblTimesheets[Cell Date],-1)+1&lt;=DATE(2022,3,31))*(tblTimesheets[Task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</row>
    <row r="10">
      <c r="A10" t="inlineStr">
        <is>
          <t>Orton Timbrell</t>
        </is>
      </c>
      <c r="B10" s="1" t="n">
        <v>44562</v>
      </c>
      <c r="C10" s="1" t="n"/>
      <c r="F10" t="inlineStr">
        <is>
          <t>[Person_1]</t>
        </is>
      </c>
      <c r="G10" s="2" t="inlineStr">
        <is>
          <t>Y</t>
        </is>
      </c>
      <c r="H10" s="2" t="n">
        <v>7</v>
      </c>
      <c r="I10" s="1" t="n">
        <v>44757</v>
      </c>
      <c r="L10" s="1" t="n">
        <v>44562</v>
      </c>
      <c r="M10" s="11">
        <f t="array" ref="M10">IF(COUNT(1/(EOMONTH(--tblTimesheets[Cell Date],-1)+1=L10)),SUM((EOMONTH(--tblTimesheets[Cell Date],-1)+1=L10)*(tblTimesheets[Task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N10" t="inlineStr">
        <is>
          <t>MAX(0,NETWORKDAYS([@[Start Date]],today()-WEEKDAY(today()),Holidays)),MAX(0,NETWORKDAYS([@[Start Date]],[@[End Date]],Holidays)))*8</t>
        </is>
      </c>
      <c r="Q10" s="1" t="inlineStr">
        <is>
          <t>Q2 (Apr-Jun)</t>
        </is>
      </c>
      <c r="R10">
        <f t="array" ref="R10">IF(COUNT(1/(EOMONTH(--tblTimesheets[Cell Date],-1)+1&gt;=DATE(2022,4,1))),SUM((EOMONTH(--tblTimesheets[Cell Date],-1)+1&lt;=DATE(2022,6,30))*(tblTimesheets[Task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</row>
    <row r="11">
      <c r="A11" t="inlineStr">
        <is>
          <t>[Person_8]</t>
        </is>
      </c>
      <c r="B11" s="1" t="n">
        <v>44805</v>
      </c>
      <c r="C11" s="1" t="n"/>
      <c r="F11" t="inlineStr">
        <is>
          <t>[Person_2]</t>
        </is>
      </c>
      <c r="G11" s="2" t="inlineStr">
        <is>
          <t>Y</t>
        </is>
      </c>
      <c r="H11" s="2" t="n">
        <v>8</v>
      </c>
      <c r="I11" s="1" t="n">
        <v>44593</v>
      </c>
      <c r="L11" s="1" t="n">
        <v>44593</v>
      </c>
      <c r="M11">
        <f t="array" ref="M11">IF(COUNT(1/(EOMONTH(--tblTimesheets[Cell Date],-1)+1=L11)),SUM((EOMONTH(--tblTimesheets[Cell Date],-1)+1=L11)*(tblTimesheets[Task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11" s="1" t="inlineStr">
        <is>
          <t>Q3 (Jul-Sep)</t>
        </is>
      </c>
      <c r="R11">
        <f t="array" ref="R11">IF(COUNT(1/(EOMONTH(--tblTimesheets[Cell Date],-1)+1&gt;=DATE(2022,7,1))),SUM((EOMONTH(--tblTimesheets[Cell Date],-1)+1&lt;=DATE(2022,9,30))*(tblTimesheets[Task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S11" s="13" t="inlineStr">
        <is>
          <t>These are incorrect</t>
        </is>
      </c>
    </row>
    <row r="12">
      <c r="F12" t="inlineStr">
        <is>
          <t>[Person_2]</t>
        </is>
      </c>
      <c r="G12" s="2" t="inlineStr">
        <is>
          <t>Y</t>
        </is>
      </c>
      <c r="H12" s="2" t="n">
        <v>6</v>
      </c>
      <c r="I12" s="1" t="n">
        <v>44607</v>
      </c>
      <c r="L12" s="1" t="n">
        <v>44621</v>
      </c>
      <c r="M12">
        <f t="array" ref="M12">IF(COUNT(1/(EOMONTH(--tblTimesheets[Cell Date],-1)+1=L12)),SUM((EOMONTH(--tblTimesheets[Cell Date],-1)+1=L12)*(tblTimesheets[Task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12" s="1" t="inlineStr">
        <is>
          <t>4Q (Oct-Dec)</t>
        </is>
      </c>
      <c r="R12">
        <f t="array" ref="R12">IF(COUNT(1/(EOMONTH(--tblTimesheets[Cell Date],-1)+1&gt;=DATE(2022,10,1))),SUM((EOMONTH(--tblTimesheets[Cell Date],-1)+1&gt;=DATE(2022,12,31))*(tblTimesheets[Task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</row>
    <row r="13">
      <c r="F13" t="inlineStr">
        <is>
          <t>[Person_2]</t>
        </is>
      </c>
      <c r="G13" s="2" t="inlineStr">
        <is>
          <t>N</t>
        </is>
      </c>
      <c r="H13" s="2" t="n">
        <v>8</v>
      </c>
      <c r="I13" s="1" t="n">
        <v>44635</v>
      </c>
      <c r="L13" s="1" t="n">
        <v>44652</v>
      </c>
      <c r="M13">
        <f t="array" ref="M13">IF(COUNT(1/(EOMONTH(--tblTimesheets[Cell Date],-1)+1=L13)),SUM((EOMONTH(--tblTimesheets[Cell Date],-1)+1=L13)*(tblTimesheets[Task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13" s="1" t="n"/>
    </row>
    <row r="14">
      <c r="A14" s="14" t="inlineStr">
        <is>
          <t>Company Holidays</t>
        </is>
      </c>
      <c r="F14" t="inlineStr">
        <is>
          <t>[Person_2]</t>
        </is>
      </c>
      <c r="G14" s="2" t="inlineStr">
        <is>
          <t>Y</t>
        </is>
      </c>
      <c r="H14" s="2" t="n">
        <v>8</v>
      </c>
      <c r="I14" s="1" t="n">
        <v>44713</v>
      </c>
      <c r="L14" s="1" t="n">
        <v>44682</v>
      </c>
      <c r="M14">
        <f t="array" ref="M14">IF(COUNT(1/(EOMONTH(--tblTimesheets[Cell Date],-1)+1=L14)),SUM((EOMONTH(--tblTimesheets[Cell Date],-1)+1=L14)*(tblTimesheets[Task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14" s="1" t="n"/>
    </row>
    <row r="15">
      <c r="A15" s="7" t="n">
        <v>44562</v>
      </c>
      <c r="B15" s="8" t="inlineStr">
        <is>
          <t xml:space="preserve">New Year's Day </t>
        </is>
      </c>
      <c r="F15" t="inlineStr">
        <is>
          <t>[Person_2]</t>
        </is>
      </c>
      <c r="G15" s="2" t="inlineStr">
        <is>
          <t>Y</t>
        </is>
      </c>
      <c r="H15" s="2" t="n">
        <v>7</v>
      </c>
      <c r="I15" s="1" t="n">
        <v>44805</v>
      </c>
      <c r="L15" s="1" t="n">
        <v>44713</v>
      </c>
      <c r="M15">
        <f t="array" ref="M15">IF(COUNT(1/(EOMONTH(--tblTimesheets[Cell Date],-1)+1=L15)),SUM((EOMONTH(--tblTimesheets[Cell Date],-1)+1=L15)*(tblTimesheets[Task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15" s="1" t="n"/>
    </row>
    <row r="16">
      <c r="A16" s="7" t="n">
        <v>44711</v>
      </c>
      <c r="B16" s="8" t="inlineStr">
        <is>
          <t>Memorial Day</t>
        </is>
      </c>
      <c r="F16" t="inlineStr">
        <is>
          <t>[Person_3]</t>
        </is>
      </c>
      <c r="G16" s="2" t="inlineStr">
        <is>
          <t>Y</t>
        </is>
      </c>
      <c r="H16" s="2" t="n">
        <v>8</v>
      </c>
      <c r="I16" s="1" t="n">
        <v>44576</v>
      </c>
      <c r="L16" s="1" t="n">
        <v>44743</v>
      </c>
      <c r="M16">
        <f t="array" ref="M16">IF(COUNT(1/(EOMONTH(--tblTimesheets[Cell Date],-1)+1=L16)),SUM((EOMONTH(--tblTimesheets[Cell Date],-1)+1=L16)*(tblTimesheets[Task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16" s="1" t="n"/>
    </row>
    <row r="17">
      <c r="A17" s="7" t="n">
        <v>44746</v>
      </c>
      <c r="B17" s="8" t="inlineStr">
        <is>
          <t xml:space="preserve">Independence Day </t>
        </is>
      </c>
      <c r="F17" t="inlineStr">
        <is>
          <t>[Person_3]</t>
        </is>
      </c>
      <c r="G17" s="2" t="inlineStr">
        <is>
          <t>Y</t>
        </is>
      </c>
      <c r="H17" s="2" t="n">
        <v>6</v>
      </c>
      <c r="I17" s="1" t="n">
        <v>44607</v>
      </c>
      <c r="L17" s="1" t="n">
        <v>44774</v>
      </c>
      <c r="M17">
        <f t="array" ref="M17">IF(COUNT(1/(EOMONTH(--tblTimesheets[Cell Date],-1)+1=L17)),SUM((EOMONTH(--tblTimesheets[Cell Date],-1)+1=L17)*(tblTimesheets[Task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17" s="1" t="n"/>
    </row>
    <row r="18">
      <c r="A18" s="7" t="n">
        <v>44889</v>
      </c>
      <c r="B18" s="8" t="inlineStr">
        <is>
          <t xml:space="preserve">Thanksgiving </t>
        </is>
      </c>
      <c r="F18" t="inlineStr">
        <is>
          <t>[Person_3]</t>
        </is>
      </c>
      <c r="G18" s="2" t="inlineStr">
        <is>
          <t>Y</t>
        </is>
      </c>
      <c r="H18" s="2" t="n">
        <v>8</v>
      </c>
      <c r="I18" s="1" t="n">
        <v>44635</v>
      </c>
      <c r="L18" s="1" t="n">
        <v>44805</v>
      </c>
      <c r="M18">
        <f t="array" ref="M18">IF(COUNT(1/(EOMONTH(--tblTimesheets[Cell Date],-1)+1=L18)),SUM((EOMONTH(--tblTimesheets[Cell Date],-1)+1=L18)*(tblTimesheets[Task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18" s="1" t="n"/>
    </row>
    <row r="19">
      <c r="A19" s="7" t="n">
        <v>44921</v>
      </c>
      <c r="B19" s="8" t="inlineStr">
        <is>
          <t xml:space="preserve">Christmas Day </t>
        </is>
      </c>
      <c r="F19" t="inlineStr">
        <is>
          <t>[Person_3]</t>
        </is>
      </c>
      <c r="G19" s="2" t="inlineStr">
        <is>
          <t>Y</t>
        </is>
      </c>
      <c r="H19" s="2" t="n">
        <v>8</v>
      </c>
      <c r="I19" s="1" t="n">
        <v>44652</v>
      </c>
      <c r="L19" s="1" t="n">
        <v>44835</v>
      </c>
      <c r="M19">
        <f t="array" ref="M19">IF(COUNT(1/(EOMONTH(--tblTimesheets[Cell Date],-1)+1=L19)),SUM((EOMONTH(--tblTimesheets[Cell Date],-1)+1=L19)*(tblTimesheets[Task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19" s="1" t="n"/>
    </row>
    <row r="20">
      <c r="F20" t="inlineStr">
        <is>
          <t>[Person_3]</t>
        </is>
      </c>
      <c r="G20" s="2" t="inlineStr">
        <is>
          <t>Y</t>
        </is>
      </c>
      <c r="H20" s="2" t="n">
        <v>7</v>
      </c>
      <c r="I20" s="1" t="n">
        <v>44666</v>
      </c>
      <c r="L20" s="1" t="n">
        <v>44866</v>
      </c>
      <c r="M20">
        <f t="array" ref="M20">IF(COUNT(1/(EOMONTH(--tblTimesheets[Cell Date],-1)+1=L20)),SUM((EOMONTH(--tblTimesheets[Cell Date],-1)+1=L20)*(tblTimesheets[Task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  <c r="Q20" s="1" t="n"/>
    </row>
    <row r="21">
      <c r="F21" t="inlineStr">
        <is>
          <t>[Person_3]</t>
        </is>
      </c>
      <c r="G21" s="2" t="inlineStr">
        <is>
          <t>Y</t>
        </is>
      </c>
      <c r="H21" s="2" t="n">
        <v>8</v>
      </c>
      <c r="I21" s="1" t="n">
        <v>44682</v>
      </c>
      <c r="L21" s="1" t="n">
        <v>44896</v>
      </c>
      <c r="M21">
        <f t="array" ref="M21">IF(COUNT(1/(EOMONTH(--tblTimesheets[Cell Date],-1)+1=L21)),SUM((EOMONTH(--tblTimesheets[Cell Date],-1)+1=L21)*(tblTimesheets[Task Billable]="Y")*(MMULT((tblTimesheets[Resource Name]=TRANSPOSE(tblEmployee[Name]))*(--tblTimesheets[Cell Date]&lt;=TRANSPOSE(IF(tblEmployee[End Date]&lt;&gt;"",--tblEmployee[End Date]))),ROW(tblEmployee[])^0))*tblTimesheets[Hours]),"")</f>
        <v/>
      </c>
    </row>
    <row r="22">
      <c r="F22" t="inlineStr">
        <is>
          <t>[Person_3]</t>
        </is>
      </c>
      <c r="G22" s="2" t="inlineStr">
        <is>
          <t>Y</t>
        </is>
      </c>
      <c r="H22" s="2" t="n">
        <v>6</v>
      </c>
      <c r="I22" s="1" t="n">
        <v>44757</v>
      </c>
    </row>
    <row r="23" ht="15" customHeight="1" s="12" thickBot="1">
      <c r="A23" s="16" t="inlineStr">
        <is>
          <t>Working Days Per Month</t>
        </is>
      </c>
      <c r="B23" s="29" t="n"/>
      <c r="F23" t="inlineStr">
        <is>
          <t>[Person_4]</t>
        </is>
      </c>
      <c r="G23" s="2" t="inlineStr">
        <is>
          <t>Y</t>
        </is>
      </c>
      <c r="H23" s="2" t="n">
        <v>8</v>
      </c>
      <c r="I23" s="1" t="n">
        <v>44652</v>
      </c>
    </row>
    <row r="24" ht="18" customHeight="1" s="12">
      <c r="A24" s="30">
        <f>DATE(curYear,1,1)</f>
        <v/>
      </c>
      <c r="B24" s="18">
        <f>NETWORKDAYS(A24,EOMONTH(A24,0),Holidays)</f>
        <v/>
      </c>
      <c r="F24" t="inlineStr">
        <is>
          <t>[Person_4]</t>
        </is>
      </c>
      <c r="G24" s="2" t="inlineStr">
        <is>
          <t>Y</t>
        </is>
      </c>
      <c r="H24" s="2" t="n">
        <v>7</v>
      </c>
      <c r="I24" s="1" t="n">
        <v>44757</v>
      </c>
      <c r="L24" s="26" t="inlineStr">
        <is>
          <t>EXPECTED RESULT</t>
        </is>
      </c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</row>
    <row r="25">
      <c r="A25" s="30">
        <f>DATE(curYear,2,1)</f>
        <v/>
      </c>
      <c r="B25" s="18">
        <f>NETWORKDAYS(A25,EOMONTH(A25,0),Holidays)</f>
        <v/>
      </c>
      <c r="F25" t="inlineStr">
        <is>
          <t>[Person_5]</t>
        </is>
      </c>
      <c r="G25" s="2" t="inlineStr">
        <is>
          <t>Y</t>
        </is>
      </c>
      <c r="H25" s="2" t="n">
        <v>8</v>
      </c>
      <c r="I25" s="1" t="n">
        <v>44593</v>
      </c>
      <c r="L25" s="21" t="inlineStr">
        <is>
          <t>Month</t>
        </is>
      </c>
      <c r="M25" s="21" t="inlineStr">
        <is>
          <t>Utilization</t>
        </is>
      </c>
      <c r="N25" s="19" t="n"/>
      <c r="O25" s="19" t="n"/>
      <c r="P25" s="19" t="n"/>
      <c r="Q25" s="19" t="n"/>
      <c r="R25" s="21" t="inlineStr">
        <is>
          <t>Quarterly Utilization</t>
        </is>
      </c>
      <c r="S25" s="31" t="n"/>
      <c r="T25" s="19" t="n"/>
      <c r="U25" s="19" t="n"/>
      <c r="V25" s="19" t="n"/>
      <c r="W25" s="19" t="n"/>
      <c r="X25" s="19" t="n"/>
    </row>
    <row r="26">
      <c r="A26" s="30">
        <f>DATE(curYear,3,1)</f>
        <v/>
      </c>
      <c r="B26" s="18">
        <f>NETWORKDAYS(A26,EOMONTH(A26,0),Holidays)</f>
        <v/>
      </c>
      <c r="F26" t="inlineStr">
        <is>
          <t>[Person_5]</t>
        </is>
      </c>
      <c r="G26" s="2" t="inlineStr">
        <is>
          <t>Y</t>
        </is>
      </c>
      <c r="H26" s="2" t="n">
        <v>6</v>
      </c>
      <c r="I26" s="1" t="n">
        <v>44607</v>
      </c>
      <c r="L26" s="32" t="n">
        <v>44562</v>
      </c>
      <c r="M26" s="33">
        <f>8/(B24*8)</f>
        <v/>
      </c>
      <c r="N26" s="27" t="inlineStr">
        <is>
          <t>8 billable hours / 21 Eligible days</t>
        </is>
      </c>
      <c r="O26" s="19" t="n"/>
      <c r="P26" s="19" t="n"/>
      <c r="Q26" s="19" t="n"/>
      <c r="R26" s="24" t="inlineStr">
        <is>
          <t>Q1 (Jan-Mar)</t>
        </is>
      </c>
      <c r="S26" s="33">
        <f>(8+9+16)/((SUM(B24:B26))*8)</f>
        <v/>
      </c>
      <c r="T26" s="25" t="inlineStr">
        <is>
          <t>math is (8+90+16) / sum(B24:B26) * 8</t>
        </is>
      </c>
      <c r="U26" s="19" t="n"/>
      <c r="V26" s="19" t="n"/>
      <c r="W26" s="19" t="n"/>
      <c r="X26" s="19" t="n"/>
    </row>
    <row r="27">
      <c r="A27" s="30">
        <f>DATE(curYear,4,1)</f>
        <v/>
      </c>
      <c r="B27" s="18">
        <f>NETWORKDAYS(A27,EOMONTH(A27,0),Holidays)</f>
        <v/>
      </c>
      <c r="F27" t="inlineStr">
        <is>
          <t>[Person_5]</t>
        </is>
      </c>
      <c r="G27" s="2" t="inlineStr">
        <is>
          <t>Y</t>
        </is>
      </c>
      <c r="H27" s="2" t="n">
        <v>8</v>
      </c>
      <c r="I27" s="1" t="n">
        <v>44635</v>
      </c>
      <c r="L27" s="32" t="n">
        <v>44593</v>
      </c>
      <c r="M27" s="33">
        <f>90/(B25*8)</f>
        <v/>
      </c>
      <c r="N27" s="27" t="inlineStr">
        <is>
          <t>90 billable hours / 20 Eligible days</t>
        </is>
      </c>
      <c r="O27" s="19" t="n"/>
      <c r="P27" s="19" t="n"/>
      <c r="Q27" s="19" t="n"/>
      <c r="R27" s="24" t="inlineStr">
        <is>
          <t>Q2 (Apr-Jun)</t>
        </is>
      </c>
      <c r="S27" s="33" t="n"/>
      <c r="T27" s="19" t="n"/>
      <c r="U27" s="19" t="n"/>
      <c r="V27" s="19" t="n"/>
      <c r="W27" s="19" t="n"/>
      <c r="X27" s="19" t="n"/>
    </row>
    <row r="28">
      <c r="A28" s="30">
        <f>DATE(curYear,5,1)</f>
        <v/>
      </c>
      <c r="B28" s="18">
        <f>NETWORKDAYS(A28,EOMONTH(A28,0),Holidays)</f>
        <v/>
      </c>
      <c r="F28" t="inlineStr">
        <is>
          <t>[Person_5]</t>
        </is>
      </c>
      <c r="G28" s="2" t="inlineStr">
        <is>
          <t>Y</t>
        </is>
      </c>
      <c r="H28" s="2" t="n">
        <v>8</v>
      </c>
      <c r="I28" s="1" t="n">
        <v>44652</v>
      </c>
      <c r="L28" s="32" t="n">
        <v>44621</v>
      </c>
      <c r="M28" s="33">
        <f>16/(B26*8)</f>
        <v/>
      </c>
      <c r="N28" s="27" t="inlineStr">
        <is>
          <t>16 billable hours / 22 Eligible days</t>
        </is>
      </c>
      <c r="O28" s="19" t="n"/>
      <c r="P28" s="19" t="n"/>
      <c r="Q28" s="19" t="n"/>
      <c r="R28" s="24" t="inlineStr">
        <is>
          <t>Q3 (Jul-Sep)</t>
        </is>
      </c>
      <c r="S28" s="33" t="n"/>
      <c r="T28" s="19" t="n"/>
      <c r="U28" s="19" t="n"/>
      <c r="V28" s="19" t="n"/>
      <c r="W28" s="19" t="n"/>
      <c r="X28" s="19" t="n"/>
    </row>
    <row r="29">
      <c r="A29" s="30">
        <f>DATE(curYear,6,1)</f>
        <v/>
      </c>
      <c r="B29" s="18">
        <f>NETWORKDAYS(A29,EOMONTH(A29,0),Holidays)</f>
        <v/>
      </c>
      <c r="F29" t="inlineStr">
        <is>
          <t>[Person_5]</t>
        </is>
      </c>
      <c r="G29" s="2" t="inlineStr">
        <is>
          <t>Y</t>
        </is>
      </c>
      <c r="H29" s="2" t="n">
        <v>7</v>
      </c>
      <c r="I29" s="1" t="n">
        <v>44757</v>
      </c>
      <c r="L29" s="32" t="n">
        <v>44652</v>
      </c>
      <c r="M29" s="33" t="inlineStr">
        <is>
          <t>on and on…</t>
        </is>
      </c>
      <c r="N29" s="19" t="n"/>
      <c r="O29" s="19" t="n"/>
      <c r="P29" s="19" t="n"/>
      <c r="Q29" s="19" t="n"/>
      <c r="R29" s="24" t="inlineStr">
        <is>
          <t>4Q (Oct-Dec)</t>
        </is>
      </c>
      <c r="S29" s="33" t="n"/>
      <c r="T29" s="19" t="n"/>
      <c r="U29" s="19" t="n"/>
      <c r="V29" s="19" t="n"/>
      <c r="W29" s="19" t="n"/>
      <c r="X29" s="19" t="n"/>
    </row>
    <row r="30">
      <c r="A30" s="30">
        <f>DATE(curYear,7,1)</f>
        <v/>
      </c>
      <c r="B30" s="18">
        <f>NETWORKDAYS(A30,EOMONTH(A30,0),Holidays)</f>
        <v/>
      </c>
      <c r="F30" t="inlineStr">
        <is>
          <t>[Person_6]</t>
        </is>
      </c>
      <c r="G30" s="2" t="inlineStr">
        <is>
          <t>Y</t>
        </is>
      </c>
      <c r="H30" s="2" t="n">
        <v>8</v>
      </c>
      <c r="I30" s="1" t="n">
        <v>44593</v>
      </c>
      <c r="L30" s="32" t="n">
        <v>44682</v>
      </c>
      <c r="M30" s="33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</row>
    <row r="31">
      <c r="A31" s="30">
        <f>DATE(curYear,8,1)</f>
        <v/>
      </c>
      <c r="B31" s="18">
        <f>NETWORKDAYS(A31,EOMONTH(A31,0),Holidays)</f>
        <v/>
      </c>
      <c r="F31" t="inlineStr">
        <is>
          <t>[Person_6]</t>
        </is>
      </c>
      <c r="G31" s="2" t="inlineStr">
        <is>
          <t>Y</t>
        </is>
      </c>
      <c r="H31" s="2" t="n">
        <v>6</v>
      </c>
      <c r="I31" s="1" t="n">
        <v>44607</v>
      </c>
      <c r="L31" s="32" t="n">
        <v>44713</v>
      </c>
      <c r="M31" s="33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</row>
    <row r="32">
      <c r="A32" s="30">
        <f>DATE(curYear,9,1)</f>
        <v/>
      </c>
      <c r="B32" s="18">
        <f>NETWORKDAYS(A32,EOMONTH(A32,0),Holidays)</f>
        <v/>
      </c>
      <c r="F32" t="inlineStr">
        <is>
          <t>[Person_6]</t>
        </is>
      </c>
      <c r="G32" s="2" t="inlineStr">
        <is>
          <t>N</t>
        </is>
      </c>
      <c r="H32" s="2" t="n">
        <v>8</v>
      </c>
      <c r="I32" s="1" t="n">
        <v>44635</v>
      </c>
      <c r="L32" s="32" t="n">
        <v>44743</v>
      </c>
      <c r="M32" s="33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</row>
    <row r="33">
      <c r="A33" s="30">
        <f>DATE(curYear,10,1)</f>
        <v/>
      </c>
      <c r="B33" s="18">
        <f>NETWORKDAYS(A33,EOMONTH(A33,0),Holidays)</f>
        <v/>
      </c>
      <c r="F33" t="inlineStr">
        <is>
          <t>[Person_6]</t>
        </is>
      </c>
      <c r="G33" s="2" t="inlineStr">
        <is>
          <t>Y</t>
        </is>
      </c>
      <c r="H33" s="2" t="n">
        <v>8</v>
      </c>
      <c r="I33" s="1" t="n">
        <v>44713</v>
      </c>
      <c r="L33" s="32" t="n">
        <v>44774</v>
      </c>
      <c r="M33" s="33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</row>
    <row r="34">
      <c r="A34" s="30">
        <f>DATE(curYear,11,1)</f>
        <v/>
      </c>
      <c r="B34" s="18">
        <f>NETWORKDAYS(A34,EOMONTH(A34,0),Holidays)</f>
        <v/>
      </c>
      <c r="F34" t="inlineStr">
        <is>
          <t>[Person_6]</t>
        </is>
      </c>
      <c r="G34" s="2" t="inlineStr">
        <is>
          <t>Y</t>
        </is>
      </c>
      <c r="H34" s="2" t="n">
        <v>7</v>
      </c>
      <c r="I34" s="1" t="n">
        <v>44819</v>
      </c>
      <c r="L34" s="32" t="n">
        <v>44805</v>
      </c>
      <c r="M34" s="33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</row>
    <row r="35">
      <c r="A35" s="30">
        <f>DATE(curYear,12,1)</f>
        <v/>
      </c>
      <c r="B35" s="18">
        <f>NETWORKDAYS(A35,EOMONTH(A35,0),Holidays)</f>
        <v/>
      </c>
      <c r="F35" t="inlineStr">
        <is>
          <t>[Person_7]</t>
        </is>
      </c>
      <c r="G35" s="2" t="inlineStr">
        <is>
          <t>Y</t>
        </is>
      </c>
      <c r="H35" s="2" t="n">
        <v>8</v>
      </c>
      <c r="I35" s="1" t="n">
        <v>44593</v>
      </c>
      <c r="L35" s="32" t="n">
        <v>44835</v>
      </c>
      <c r="M35" s="33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</row>
    <row r="36">
      <c r="F36" t="inlineStr">
        <is>
          <t>[Person_7]</t>
        </is>
      </c>
      <c r="G36" s="2" t="inlineStr">
        <is>
          <t>Y</t>
        </is>
      </c>
      <c r="H36" s="2" t="n">
        <v>6</v>
      </c>
      <c r="I36" s="1" t="n">
        <v>44607</v>
      </c>
      <c r="L36" s="32" t="n">
        <v>44866</v>
      </c>
      <c r="M36" s="33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</row>
    <row r="37">
      <c r="F37" t="inlineStr">
        <is>
          <t>[Person_7]</t>
        </is>
      </c>
      <c r="G37" s="2" t="inlineStr">
        <is>
          <t>N</t>
        </is>
      </c>
      <c r="H37" s="2" t="n">
        <v>8</v>
      </c>
      <c r="I37" s="1" t="n">
        <v>44635</v>
      </c>
      <c r="L37" s="32" t="n">
        <v>44896</v>
      </c>
      <c r="M37" s="33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</row>
    <row r="38">
      <c r="F38" t="inlineStr">
        <is>
          <t>[Person_7]</t>
        </is>
      </c>
      <c r="G38" s="2" t="inlineStr">
        <is>
          <t>Y</t>
        </is>
      </c>
      <c r="H38" s="2" t="n">
        <v>8</v>
      </c>
      <c r="I38" s="1" t="n">
        <v>44652</v>
      </c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</row>
    <row r="39">
      <c r="F39" t="inlineStr">
        <is>
          <t>[Person_7]</t>
        </is>
      </c>
      <c r="G39" s="2" t="inlineStr">
        <is>
          <t>Y</t>
        </is>
      </c>
      <c r="H39" s="2" t="n">
        <v>7</v>
      </c>
      <c r="I39" s="1" t="n">
        <v>44757</v>
      </c>
    </row>
    <row r="40">
      <c r="F40" t="inlineStr">
        <is>
          <t>Orton Timbrell</t>
        </is>
      </c>
      <c r="G40" s="2" t="inlineStr">
        <is>
          <t>Y</t>
        </is>
      </c>
      <c r="H40" s="2" t="n">
        <v>8</v>
      </c>
      <c r="I40" s="1" t="n">
        <v>44593</v>
      </c>
    </row>
    <row r="41">
      <c r="F41" t="inlineStr">
        <is>
          <t>Orton Timbrell</t>
        </is>
      </c>
      <c r="G41" s="2" t="inlineStr">
        <is>
          <t>Y</t>
        </is>
      </c>
      <c r="H41" s="2" t="n">
        <v>6</v>
      </c>
      <c r="I41" s="1" t="n">
        <v>44607</v>
      </c>
    </row>
    <row r="42">
      <c r="F42" t="inlineStr">
        <is>
          <t>Orton Timbrell</t>
        </is>
      </c>
      <c r="G42" s="2" t="inlineStr">
        <is>
          <t>N</t>
        </is>
      </c>
      <c r="H42" s="2" t="n">
        <v>8</v>
      </c>
      <c r="I42" s="1" t="n">
        <v>44635</v>
      </c>
    </row>
    <row r="43">
      <c r="F43" t="inlineStr">
        <is>
          <t>Orton Timbrell</t>
        </is>
      </c>
      <c r="G43" s="2" t="inlineStr">
        <is>
          <t>Y</t>
        </is>
      </c>
      <c r="H43" s="2" t="n">
        <v>8</v>
      </c>
      <c r="I43" s="1" t="n">
        <v>44652</v>
      </c>
    </row>
    <row r="44">
      <c r="F44" t="inlineStr">
        <is>
          <t>Orton Timbrell</t>
        </is>
      </c>
      <c r="G44" s="2" t="inlineStr">
        <is>
          <t>Y</t>
        </is>
      </c>
      <c r="H44" s="2" t="n">
        <v>7</v>
      </c>
      <c r="I44" s="1" t="n">
        <v>44757</v>
      </c>
    </row>
    <row r="45">
      <c r="F45" t="inlineStr">
        <is>
          <t>[Person_8]</t>
        </is>
      </c>
      <c r="G45" s="2" t="inlineStr">
        <is>
          <t>Y</t>
        </is>
      </c>
      <c r="H45" s="2" t="n">
        <v>8</v>
      </c>
      <c r="I45" s="1" t="n">
        <v>44593</v>
      </c>
    </row>
    <row r="46">
      <c r="F46" t="inlineStr">
        <is>
          <t>[Person_8]</t>
        </is>
      </c>
      <c r="G46" s="2" t="inlineStr">
        <is>
          <t>Y</t>
        </is>
      </c>
      <c r="H46" s="2" t="n">
        <v>6</v>
      </c>
      <c r="I46" s="1" t="n">
        <v>44607</v>
      </c>
    </row>
    <row r="47">
      <c r="F47" t="inlineStr">
        <is>
          <t>[Person_8]</t>
        </is>
      </c>
      <c r="G47" s="2" t="inlineStr">
        <is>
          <t>N</t>
        </is>
      </c>
      <c r="H47" s="2" t="n">
        <v>8</v>
      </c>
      <c r="I47" s="1" t="n">
        <v>44635</v>
      </c>
    </row>
    <row r="48">
      <c r="F48" t="inlineStr">
        <is>
          <t>[Person_8]</t>
        </is>
      </c>
      <c r="G48" s="2" t="inlineStr">
        <is>
          <t>Y</t>
        </is>
      </c>
      <c r="H48" s="2" t="n">
        <v>8</v>
      </c>
      <c r="I48" s="1" t="n">
        <v>44652</v>
      </c>
    </row>
    <row r="49">
      <c r="F49" t="inlineStr">
        <is>
          <t>[Person_8]</t>
        </is>
      </c>
      <c r="G49" s="2" t="inlineStr">
        <is>
          <t>Y</t>
        </is>
      </c>
      <c r="H49" s="2" t="n">
        <v>7</v>
      </c>
      <c r="I49" s="1" t="n">
        <v>44757</v>
      </c>
    </row>
  </sheetData>
  <mergeCells count="4">
    <mergeCell ref="R25:S25"/>
    <mergeCell ref="L8:N8"/>
    <mergeCell ref="A14:B14"/>
    <mergeCell ref="A23:B23"/>
  </mergeCells>
  <pageMargins left="0.7" right="0.7" top="0.75" bottom="0.75" header="0.3" footer="0.3"/>
  <pageSetup orientation="portrait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Jay Jackson</dc:creator>
  <dcterms:created xsi:type="dcterms:W3CDTF">2022-09-14T23:39:16Z</dcterms:created>
  <dcterms:modified xsi:type="dcterms:W3CDTF">2025-09-29T17:47:22Z</dcterms:modified>
  <cp:lastModifiedBy>Jay Jackson</cp:lastModifiedBy>
</cp:coreProperties>
</file>