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4240" windowHeight="13740" tabRatio="600" firstSheet="0" activeTab="2" autoFilterDateGrouping="1"/>
  </bookViews>
  <sheets>
    <sheet name="Sheet1" sheetId="1" state="visible" r:id="rId1"/>
    <sheet name="Sheet 2" sheetId="2" state="visible" r:id="rId2"/>
    <sheet name="avg cost" sheetId="3" state="visible" r:id="rId3"/>
  </sheets>
  <definedNames/>
  <calcPr calcId="145621" fullCalcOnLoad="1"/>
</workbook>
</file>

<file path=xl/styles.xml><?xml version="1.0" encoding="utf-8"?>
<styleSheet xmlns="http://schemas.openxmlformats.org/spreadsheetml/2006/main">
  <numFmts count="5">
    <numFmt numFmtId="164" formatCode="_(&quot;$&quot;* #,##0.00_);_(&quot;$&quot;* \(#,##0.00\);_(&quot;$&quot;* &quot;-&quot;??_);_(@_)"/>
    <numFmt numFmtId="165" formatCode="&quot;$&quot;#,##0.00"/>
    <numFmt numFmtId="166" formatCode="0.0000000"/>
    <numFmt numFmtId="167" formatCode="0.0000000000"/>
    <numFmt numFmtId="168" formatCode="0.00000000"/>
  </numFmts>
  <fonts count="3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0"/>
      <sz val="11"/>
      <scheme val="minor"/>
    </font>
  </fonts>
  <fills count="6">
    <fill>
      <patternFill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1" fillId="0" borderId="0"/>
    <xf numFmtId="44" fontId="1" fillId="0" borderId="0"/>
  </cellStyleXfs>
  <cellXfs count="42">
    <xf numFmtId="0" fontId="0" fillId="0" borderId="0" pivotButton="0" quotePrefix="0" xfId="0"/>
    <xf numFmtId="0" fontId="2" fillId="2" borderId="0" applyAlignment="1" pivotButton="0" quotePrefix="0" xfId="0">
      <alignment wrapText="1"/>
    </xf>
    <xf numFmtId="164" fontId="2" fillId="2" borderId="0" applyAlignment="1" pivotButton="0" quotePrefix="0" xfId="1">
      <alignment wrapText="1"/>
    </xf>
    <xf numFmtId="164" fontId="0" fillId="0" borderId="0" pivotButton="0" quotePrefix="0" xfId="1"/>
    <xf numFmtId="165" fontId="0" fillId="0" borderId="0" pivotButton="0" quotePrefix="0" xfId="0"/>
    <xf numFmtId="164" fontId="1" fillId="0" borderId="0" pivotButton="0" quotePrefix="0" xfId="1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  <xf numFmtId="164" fontId="2" fillId="3" borderId="0" pivotButton="0" quotePrefix="0" xfId="1"/>
    <xf numFmtId="0" fontId="2" fillId="4" borderId="0" applyAlignment="1" pivotButton="0" quotePrefix="0" xfId="0">
      <alignment wrapText="1"/>
    </xf>
    <xf numFmtId="0" fontId="0" fillId="4" borderId="0" pivotButton="0" quotePrefix="0" xfId="0"/>
    <xf numFmtId="164" fontId="2" fillId="4" borderId="0" applyAlignment="1" pivotButton="0" quotePrefix="0" xfId="1">
      <alignment wrapText="1"/>
    </xf>
    <xf numFmtId="164" fontId="0" fillId="5" borderId="1" pivotButton="0" quotePrefix="0" xfId="1"/>
    <xf numFmtId="0" fontId="0" fillId="5" borderId="1" pivotButton="0" quotePrefix="0" xfId="0"/>
    <xf numFmtId="0" fontId="0" fillId="0" borderId="0" applyAlignment="1" pivotButton="0" quotePrefix="0" xfId="0">
      <alignment horizontal="right"/>
    </xf>
    <xf numFmtId="166" fontId="0" fillId="5" borderId="1" pivotButton="0" quotePrefix="0" xfId="0"/>
    <xf numFmtId="0" fontId="0" fillId="0" borderId="0" applyAlignment="1" pivotButton="0" quotePrefix="0" xfId="0">
      <alignment horizontal="right" indent="1"/>
    </xf>
    <xf numFmtId="167" fontId="0" fillId="5" borderId="1" pivotButton="0" quotePrefix="0" xfId="0"/>
    <xf numFmtId="167" fontId="1" fillId="5" borderId="1" pivotButton="0" quotePrefix="0" xfId="1"/>
    <xf numFmtId="164" fontId="0" fillId="5" borderId="1" pivotButton="0" quotePrefix="0" xfId="0"/>
    <xf numFmtId="164" fontId="0" fillId="0" borderId="0" pivotButton="0" quotePrefix="0" xfId="1"/>
    <xf numFmtId="0" fontId="2" fillId="0" borderId="0" applyAlignment="1" pivotButton="0" quotePrefix="0" xfId="0">
      <alignment wrapText="1"/>
    </xf>
    <xf numFmtId="164" fontId="2" fillId="0" borderId="0" applyAlignment="1" pivotButton="0" quotePrefix="0" xfId="1">
      <alignment wrapText="1"/>
    </xf>
    <xf numFmtId="164" fontId="0" fillId="0" borderId="0" pivotButton="0" quotePrefix="0" xfId="1"/>
    <xf numFmtId="168" fontId="0" fillId="0" borderId="0" pivotButton="0" quotePrefix="0" xfId="0"/>
    <xf numFmtId="164" fontId="0" fillId="0" borderId="0" pivotButton="0" quotePrefix="0" xfId="1"/>
    <xf numFmtId="164" fontId="0" fillId="0" borderId="0" pivotButton="0" quotePrefix="0" xfId="0"/>
    <xf numFmtId="164" fontId="0" fillId="0" borderId="0" pivotButton="0" quotePrefix="0" xfId="1"/>
    <xf numFmtId="164" fontId="2" fillId="2" borderId="0" applyAlignment="1" pivotButton="0" quotePrefix="0" xfId="1">
      <alignment wrapText="1"/>
    </xf>
    <xf numFmtId="164" fontId="2" fillId="3" borderId="0" pivotButton="0" quotePrefix="0" xfId="1"/>
    <xf numFmtId="164" fontId="0" fillId="5" borderId="1" pivotButton="0" quotePrefix="0" xfId="0"/>
    <xf numFmtId="164" fontId="1" fillId="0" borderId="0" pivotButton="0" quotePrefix="0" xfId="1"/>
    <xf numFmtId="167" fontId="0" fillId="5" borderId="1" pivotButton="0" quotePrefix="0" xfId="0"/>
    <xf numFmtId="167" fontId="1" fillId="5" borderId="1" pivotButton="0" quotePrefix="0" xfId="1"/>
    <xf numFmtId="166" fontId="0" fillId="5" borderId="1" pivotButton="0" quotePrefix="0" xfId="0"/>
    <xf numFmtId="164" fontId="2" fillId="4" borderId="0" applyAlignment="1" pivotButton="0" quotePrefix="0" xfId="1">
      <alignment wrapText="1"/>
    </xf>
    <xf numFmtId="168" fontId="0" fillId="0" borderId="0" pivotButton="0" quotePrefix="0" xfId="0"/>
    <xf numFmtId="164" fontId="0" fillId="5" borderId="1" pivotButton="0" quotePrefix="0" xfId="1"/>
    <xf numFmtId="164" fontId="0" fillId="0" borderId="0" pivotButton="0" quotePrefix="0" xfId="0"/>
    <xf numFmtId="165" fontId="0" fillId="0" borderId="0" pivotButton="0" quotePrefix="0" xfId="0"/>
    <xf numFmtId="164" fontId="2" fillId="0" borderId="0" applyAlignment="1" pivotButton="0" quotePrefix="0" xfId="1">
      <alignment wrapText="1"/>
    </xf>
  </cellXfs>
  <cellStyles count="2">
    <cellStyle name="Normal" xfId="0" builtinId="0"/>
    <cellStyle name="Currency" xfId="1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r>
              <a:t>None</a:t>
            </a:r>
          </a:p>
        </rich>
      </tx>
      <layout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title>
    <plotArea>
      <layout/>
      <scatterChart>
        <scatterStyle val="lineMarker"/>
        <varyColors val="0"/>
        <ser>
          <idx val="0"/>
          <order val="0"/>
          <spPr>
            <a:ln w="19050" cap="rnd">
              <a:noFill/>
              <a:prstDash val="solid"/>
              <a:round/>
            </a:ln>
          </spPr>
          <marker>
            <symbol val="circle"/>
            <size val="5"/>
            <spPr>
              <a:solidFill>
                <a:schemeClr val="accent1"/>
              </a:solidFill>
              <a:ln w="9525">
                <a:solidFill>
                  <a:schemeClr val="accent1"/>
                </a:solidFill>
                <a:prstDash val="solid"/>
              </a:ln>
            </spPr>
          </marker>
          <trendline>
            <spPr>
              <a:ln w="19050" cap="rnd">
                <a:solidFill>
                  <a:schemeClr val="accent1"/>
                </a:solidFill>
                <a:prstDash val="sysDot"/>
              </a:ln>
            </spPr>
            <trendlineType val="linear"/>
            <dispRSqr val="0"/>
            <dispEq val="1"/>
            <trendlineLbl>
              <layout/>
              <numFmt formatCode="General" sourceLinked="0"/>
              <spPr>
                <a:noFill/>
                <a:ln>
                  <a:noFill/>
                  <a:prstDash val="solid"/>
                </a:ln>
              </spPr>
              <txPr>
                <a:bodyPr rot="0" spcFirstLastPara="1" vertOverflow="ellipsis" vert="horz" wrap="square" anchor="ctr" anchorCtr="1"/>
                <a:lstStyle/>
                <a:p>
                  <a:pPr>
                    <a:defRPr sz="900" b="0" i="0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t>None</a:t>
                  </a:r>
                  <a:endParaRPr lang="en-US"/>
                </a:p>
              </txPr>
            </trendlineLbl>
          </trendline>
          <xVal>
            <numRef>
              <f>Sheet1!$B$19:$B$27</f>
              <numCache>
                <formatCode>General</formatCode>
                <ptCount val="9"/>
                <pt idx="0">
                  <v>11</v>
                </pt>
                <pt idx="1">
                  <v>86</v>
                </pt>
                <pt idx="2">
                  <v>87</v>
                </pt>
                <pt idx="3">
                  <v>4739</v>
                </pt>
                <pt idx="4">
                  <v>8</v>
                </pt>
                <pt idx="5">
                  <v>8</v>
                </pt>
                <pt idx="6">
                  <v>7</v>
                </pt>
                <pt idx="7">
                  <v>25</v>
                </pt>
                <pt idx="8">
                  <v>25</v>
                </pt>
              </numCache>
            </numRef>
          </xVal>
          <yVal>
            <numRef>
              <f>Sheet1!$C$19:$C$27</f>
              <numCache>
                <formatCode>_("$"* #,##0.00_);_("$"* \(#,##0.00\);_("$"* "-"??_);_(@_)</formatCode>
                <ptCount val="9"/>
                <pt idx="0">
                  <v>30.62</v>
                </pt>
                <pt idx="1">
                  <v>15.36348</v>
                </pt>
                <pt idx="2">
                  <v>21.08436781609196</v>
                </pt>
                <pt idx="3">
                  <v>62.71</v>
                </pt>
                <pt idx="4">
                  <v>28.79</v>
                </pt>
                <pt idx="5">
                  <v>29.17</v>
                </pt>
                <pt idx="6">
                  <v>11.26</v>
                </pt>
                <pt idx="7">
                  <v>16.4012</v>
                </pt>
                <pt idx="8">
                  <v>16.3932</v>
                </pt>
              </numCache>
            </numRef>
          </y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axId val="179544832"/>
        <axId val="179546368"/>
      </scatterChart>
      <valAx>
        <axId val="179544832"/>
        <scaling>
          <orientation val="minMax"/>
        </scaling>
        <delete val="0"/>
        <axPos val="b"/>
        <majorGridlines>
          <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179546368"/>
        <crosses val="autoZero"/>
        <crossBetween val="midCat"/>
      </valAx>
      <valAx>
        <axId val="179546368"/>
        <scaling>
          <orientation val="minMax"/>
        </scaling>
        <delete val="0"/>
        <axPos val="l"/>
        <majorGridlines>
          <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_(&quot;$&quot;* #,##0.00_);_(&quot;$&quot;* \(#,##0.00\);_(&quot;$&quot;* &quot;-&quot;??_);_(@_)" sourceLinked="1"/>
        <majorTickMark val="none"/>
        <minorTickMark val="none"/>
        <tickLblPos val="nextTo"/>
        <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179544832"/>
        <crosses val="autoZero"/>
        <crossBetween val="midCat"/>
      </valAx>
    </plotArea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.xml><?xml version="1.0" encoding="utf-8"?>
<chartSpace xmlns:a="http://schemas.openxmlformats.org/drawingml/2006/main" xmlns="http://schemas.openxmlformats.org/drawingml/2006/chart">
  <chart>
    <plotArea>
      <layout/>
      <scatterChart>
        <scatterStyle val="smoothMarker"/>
        <varyColors val="0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trendline>
            <spPr>
              <a:ln w="19050">
                <a:solidFill>
                  <a:srgbClr val="FF0000"/>
                </a:solidFill>
                <a:prstDash val="solid"/>
              </a:ln>
            </spPr>
            <trendlineType val="linear"/>
            <dispRSqr val="1"/>
            <dispEq val="1"/>
            <trendlineLbl>
              <layout>
                <manualLayout>
                  <wMode val="factor"/>
                  <hMode val="factor"/>
                  <x val="-0.04334273840769904"/>
                  <y val="0.09669719130487814"/>
                </manualLayout>
              </layout>
              <tx>
                <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FF0000"/>
                        </a:solidFill>
                      </a:rPr>
                      <a:t>y = -0.0698797x + 23.3801663
R² = 0.1036903</a:t>
                    </a:r>
                    <a:endParaRPr lang="en-US">
                      <a:solidFill>
                        <a:srgbClr val="FF0000"/>
                      </a:solidFill>
                    </a:endParaRPr>
                  </a:p>
                </rich>
              </tx>
              <numFmt formatCode="0.0000000" sourceLinked="0"/>
            </trendlineLbl>
          </trendline>
          <xVal>
            <numRef>
              <f>Sheet1!$N$19:$N$26</f>
              <numCache>
                <formatCode>General</formatCode>
                <ptCount val="8"/>
                <pt idx="0">
                  <v>7</v>
                </pt>
                <pt idx="1">
                  <v>8</v>
                </pt>
                <pt idx="2">
                  <v>8</v>
                </pt>
                <pt idx="3">
                  <v>11</v>
                </pt>
                <pt idx="4">
                  <v>25</v>
                </pt>
                <pt idx="5">
                  <v>25</v>
                </pt>
                <pt idx="6">
                  <v>86</v>
                </pt>
                <pt idx="7">
                  <v>87</v>
                </pt>
              </numCache>
            </numRef>
          </xVal>
          <yVal>
            <numRef>
              <f>Sheet1!$O$19:$O$26</f>
              <numCache>
                <formatCode>_("$"* #,##0.00_);_("$"* \(#,##0.00\);_("$"* "-"??_);_(@_)</formatCode>
                <ptCount val="8"/>
                <pt idx="0">
                  <v>11.26</v>
                </pt>
                <pt idx="1">
                  <v>28.79</v>
                </pt>
                <pt idx="2">
                  <v>29.17</v>
                </pt>
                <pt idx="3">
                  <v>30.62</v>
                </pt>
                <pt idx="4">
                  <v>16.4012</v>
                </pt>
                <pt idx="5">
                  <v>16.3932</v>
                </pt>
                <pt idx="6">
                  <v>15.36348</v>
                </pt>
                <pt idx="7">
                  <v>21.08436781609196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176112000"/>
        <axId val="176113536"/>
      </scatterChart>
      <valAx>
        <axId val="176112000"/>
        <scaling>
          <orientation val="minMax"/>
        </scaling>
        <delete val="0"/>
        <axPos val="b"/>
        <numFmt formatCode="General" sourceLinked="1"/>
        <majorTickMark val="out"/>
        <minorTickMark val="none"/>
        <tickLblPos val="nextTo"/>
        <crossAx val="176113536"/>
        <crosses val="autoZero"/>
        <crossBetween val="midCat"/>
      </valAx>
      <valAx>
        <axId val="176113536"/>
        <scaling>
          <orientation val="minMax"/>
        </scaling>
        <delete val="0"/>
        <axPos val="l"/>
        <majorGridlines/>
        <numFmt formatCode="_(&quot;$&quot;* #,##0.00_);_(&quot;$&quot;* \(#,##0.00\);_(&quot;$&quot;* &quot;-&quot;??_);_(@_)" sourceLinked="1"/>
        <majorTickMark val="out"/>
        <minorTickMark val="none"/>
        <tickLblPos val="nextTo"/>
        <crossAx val="176112000"/>
        <crosses val="autoZero"/>
        <crossBetween val="midCat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 editAs="absolute">
    <from>
      <col>6</col>
      <colOff>123825</colOff>
      <row>0</row>
      <rowOff>313372</rowOff>
    </from>
    <to>
      <col>11</col>
      <colOff>645795</colOff>
      <row>14</row>
      <rowOff>9525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 editAs="absolute">
    <from>
      <col>12</col>
      <colOff>485775</colOff>
      <row>0</row>
      <rowOff>309562</rowOff>
    </from>
    <to>
      <col>19</col>
      <colOff>485775</colOff>
      <row>14</row>
      <rowOff>9525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P27"/>
  <sheetViews>
    <sheetView workbookViewId="0">
      <selection activeCell="L19" sqref="L19"/>
    </sheetView>
  </sheetViews>
  <sheetFormatPr baseColWidth="8" defaultRowHeight="15"/>
  <cols>
    <col width="12.5703125" customWidth="1" min="1" max="1"/>
    <col width="13.42578125" bestFit="1" customWidth="1" style="28" min="4" max="4"/>
    <col width="12.5703125" bestFit="1" customWidth="1" min="5" max="5"/>
    <col width="13.7109375" bestFit="1" customWidth="1" min="6" max="6"/>
    <col width="10.5703125" bestFit="1" customWidth="1" min="7" max="7"/>
    <col width="11.5703125" bestFit="1" customWidth="1" min="8" max="8"/>
    <col width="16.140625" bestFit="1" customWidth="1" min="9" max="9"/>
    <col width="10.140625" bestFit="1" customWidth="1" min="10" max="10"/>
    <col width="12.28515625" bestFit="1" customWidth="1" min="11" max="12"/>
    <col width="10.28515625" bestFit="1" customWidth="1" min="14" max="14"/>
    <col width="10.5703125" bestFit="1" customWidth="1" min="15" max="15"/>
    <col width="9.7109375" bestFit="1" customWidth="1" min="16" max="16"/>
    <col width="10.5703125" bestFit="1" customWidth="1" min="17" max="17"/>
  </cols>
  <sheetData>
    <row r="1" ht="30" customHeight="1">
      <c r="A1" s="1" t="inlineStr">
        <is>
          <t>CODE</t>
        </is>
      </c>
      <c r="B1" s="1" t="inlineStr">
        <is>
          <t>Qty</t>
        </is>
      </c>
      <c r="C1" s="29" t="inlineStr">
        <is>
          <t>Per Unit cost</t>
        </is>
      </c>
      <c r="D1" s="30" t="inlineStr">
        <is>
          <t>Opportunity</t>
        </is>
      </c>
      <c r="E1" s="15" t="inlineStr">
        <is>
          <t>est cost</t>
        </is>
      </c>
      <c r="G1" s="11" t="n"/>
    </row>
    <row r="2" ht="14.45" customHeight="1">
      <c r="A2" s="6" t="inlineStr">
        <is>
          <t>010800</t>
        </is>
      </c>
      <c r="B2" t="n">
        <v>11</v>
      </c>
      <c r="C2" s="28" t="n">
        <v>30.62</v>
      </c>
      <c r="E2" s="31">
        <f>B2*$E$17+$F$17</f>
        <v/>
      </c>
      <c r="F2" s="32" t="n"/>
    </row>
    <row r="3">
      <c r="A3" s="6" t="inlineStr">
        <is>
          <t>011000</t>
        </is>
      </c>
      <c r="B3" t="n">
        <v>194</v>
      </c>
      <c r="C3" s="28" t="n">
        <v>8.11381443298969</v>
      </c>
      <c r="E3" s="31">
        <f>B3*$E$17+$F$17</f>
        <v/>
      </c>
    </row>
    <row r="4" ht="14.45" customHeight="1">
      <c r="A4" s="6" t="inlineStr">
        <is>
          <t>010800</t>
        </is>
      </c>
      <c r="B4" t="n">
        <v>86</v>
      </c>
      <c r="C4" s="28" t="n">
        <v>15.36348</v>
      </c>
      <c r="E4" s="31">
        <f>B4*$E$17+$F$17</f>
        <v/>
      </c>
      <c r="F4" s="32" t="n"/>
    </row>
    <row r="5" ht="14.45" customHeight="1">
      <c r="A5" s="6" t="inlineStr">
        <is>
          <t>010800</t>
        </is>
      </c>
      <c r="B5" t="n">
        <v>87</v>
      </c>
      <c r="C5" s="28" t="n">
        <v>21.08436781609196</v>
      </c>
      <c r="E5" s="31">
        <f>B5*$E$17+$F$17</f>
        <v/>
      </c>
      <c r="F5" s="32" t="n"/>
    </row>
    <row r="6" ht="14.45" customHeight="1">
      <c r="A6" s="6" t="n">
        <v>122000</v>
      </c>
      <c r="B6" t="n">
        <v>3</v>
      </c>
      <c r="C6" s="28" t="n">
        <v>91.17</v>
      </c>
      <c r="E6" s="31">
        <f>B6*$E$17+$F$17</f>
        <v/>
      </c>
      <c r="F6" s="32" t="n"/>
    </row>
    <row r="7" ht="14.45" customHeight="1">
      <c r="A7" s="6" t="inlineStr">
        <is>
          <t>010800</t>
        </is>
      </c>
      <c r="B7" t="n">
        <v>4739</v>
      </c>
      <c r="C7" s="28" t="n">
        <v>62.71</v>
      </c>
      <c r="D7" s="28" t="n">
        <v>201173.8159400671</v>
      </c>
      <c r="E7" s="31">
        <f>B7*$E$17+$F$17</f>
        <v/>
      </c>
      <c r="F7" s="32" t="n"/>
    </row>
    <row r="8" ht="14.45" customHeight="1">
      <c r="A8" s="6" t="inlineStr">
        <is>
          <t>010800</t>
        </is>
      </c>
      <c r="B8" t="n">
        <v>8</v>
      </c>
      <c r="C8" s="28" t="n">
        <v>28.79</v>
      </c>
      <c r="E8" s="31">
        <f>B8*$E$17+$F$17</f>
        <v/>
      </c>
      <c r="F8" s="32" t="n"/>
    </row>
    <row r="9" ht="14.45" customHeight="1">
      <c r="A9" s="6" t="inlineStr">
        <is>
          <t>022000</t>
        </is>
      </c>
      <c r="B9" t="n">
        <v>3</v>
      </c>
      <c r="C9" s="28" t="n">
        <v>91.17</v>
      </c>
      <c r="E9" s="31">
        <f>B9*$E$17+$F$17</f>
        <v/>
      </c>
      <c r="F9" s="32" t="n"/>
    </row>
    <row r="10" ht="14.45" customHeight="1">
      <c r="A10" s="6" t="inlineStr">
        <is>
          <t>010800</t>
        </is>
      </c>
      <c r="B10" t="n">
        <v>8</v>
      </c>
      <c r="C10" s="28" t="n">
        <v>29.17</v>
      </c>
      <c r="E10" s="31">
        <f>B10*$E$17+$F$17</f>
        <v/>
      </c>
      <c r="F10" s="32" t="n"/>
    </row>
    <row r="11" ht="14.45" customHeight="1">
      <c r="A11" s="6" t="n">
        <v>111000</v>
      </c>
      <c r="B11" t="n">
        <v>8</v>
      </c>
      <c r="C11" s="28" t="n">
        <v>233.15</v>
      </c>
      <c r="E11" s="31">
        <f>B11*$E$17+$F$17</f>
        <v/>
      </c>
      <c r="F11" s="32" t="n"/>
    </row>
    <row r="12" ht="14.45" customHeight="1">
      <c r="A12" s="6" t="n">
        <v>222000</v>
      </c>
      <c r="B12" t="n">
        <v>2156</v>
      </c>
      <c r="C12" s="28" t="n">
        <v>25.01264378478664</v>
      </c>
      <c r="E12" s="31">
        <f>B12*$E$17+$F$17</f>
        <v/>
      </c>
      <c r="F12" s="32" t="n"/>
    </row>
    <row r="13" ht="14.45" customHeight="1">
      <c r="A13" s="6" t="inlineStr">
        <is>
          <t>010800</t>
        </is>
      </c>
      <c r="B13" t="n">
        <v>7</v>
      </c>
      <c r="C13" s="28" t="n">
        <v>11.26</v>
      </c>
      <c r="E13" s="31">
        <f>B13*$E$17+$F$17</f>
        <v/>
      </c>
    </row>
    <row r="14" ht="14.45" customHeight="1">
      <c r="A14" s="6" t="inlineStr">
        <is>
          <t>010800</t>
        </is>
      </c>
      <c r="B14" t="n">
        <v>25</v>
      </c>
      <c r="C14" s="28" t="n">
        <v>16.4012</v>
      </c>
      <c r="E14" s="31">
        <f>B14*$E$17+$F$17</f>
        <v/>
      </c>
    </row>
    <row r="15" ht="14.45" customHeight="1">
      <c r="A15" s="6" t="inlineStr">
        <is>
          <t>010800</t>
        </is>
      </c>
      <c r="B15" t="n">
        <v>25</v>
      </c>
      <c r="C15" s="28" t="n">
        <v>16.3932</v>
      </c>
      <c r="E15" s="31">
        <f>B15*$E$17+$F$17</f>
        <v/>
      </c>
    </row>
    <row r="16" ht="14.45" customHeight="1">
      <c r="C16" s="28" t="n"/>
      <c r="E16" s="15" t="inlineStr">
        <is>
          <t>m</t>
        </is>
      </c>
      <c r="F16" s="15" t="inlineStr">
        <is>
          <t>c</t>
        </is>
      </c>
      <c r="N16" s="15" t="inlineStr">
        <is>
          <t>m</t>
        </is>
      </c>
      <c r="O16" s="15" t="inlineStr">
        <is>
          <t>c</t>
        </is>
      </c>
    </row>
    <row r="17">
      <c r="C17" s="28" t="n"/>
      <c r="E17" s="33">
        <f t="array" ref="E17:F17">LINEST(C2:C15,B2:B15)</f>
        <v/>
      </c>
      <c r="F17" s="34" t="n">
        <v>48.54982657008821</v>
      </c>
      <c r="N17" s="35">
        <f t="array" ref="N17:O17">LINEST(O19:O26,N19:N26)</f>
        <v/>
      </c>
      <c r="O17" s="35" t="n">
        <v>23.38016627397058</v>
      </c>
    </row>
    <row r="18" ht="28.9" customHeight="1">
      <c r="A18" s="1" t="inlineStr">
        <is>
          <t>CODE</t>
        </is>
      </c>
      <c r="B18" s="1" t="inlineStr">
        <is>
          <t>Qty</t>
        </is>
      </c>
      <c r="C18" s="29" t="inlineStr">
        <is>
          <t>Per Unit cost</t>
        </is>
      </c>
      <c r="D18" s="36" t="n"/>
      <c r="E18" s="10" t="n"/>
      <c r="F18" s="10" t="n"/>
      <c r="G18" s="8" t="inlineStr">
        <is>
          <t>m</t>
        </is>
      </c>
      <c r="H18" s="8" t="inlineStr">
        <is>
          <t>c</t>
        </is>
      </c>
      <c r="I18" s="30" t="inlineStr">
        <is>
          <t>Regression Cost</t>
        </is>
      </c>
      <c r="J18" s="8" t="inlineStr">
        <is>
          <t>Difference</t>
        </is>
      </c>
      <c r="K18" s="8" t="inlineStr">
        <is>
          <t>Total</t>
        </is>
      </c>
      <c r="L18" s="8" t="inlineStr">
        <is>
          <t>Opportunity</t>
        </is>
      </c>
      <c r="N18" s="17" t="inlineStr">
        <is>
          <t>X</t>
        </is>
      </c>
      <c r="O18" s="17" t="inlineStr">
        <is>
          <t>Y</t>
        </is>
      </c>
      <c r="P18" s="17" t="inlineStr">
        <is>
          <t>estY</t>
        </is>
      </c>
    </row>
    <row r="19" ht="14.45" customHeight="1">
      <c r="A19" t="inlineStr">
        <is>
          <t>010800</t>
        </is>
      </c>
      <c r="B19" t="n">
        <v>11</v>
      </c>
      <c r="C19" s="28" t="n">
        <v>30.62</v>
      </c>
      <c r="E19" s="28" t="n"/>
      <c r="F19" s="28" t="n"/>
      <c r="G19" s="37">
        <f t="array" ref="G19:H19">LINEST(C19:C27, B19:B27)</f>
        <v/>
      </c>
      <c r="H19" s="37" t="n">
        <v>20.86984077124913</v>
      </c>
      <c r="I19" s="38">
        <f>-$G$19*C19+$H$19</f>
        <v/>
      </c>
      <c r="J19" s="39">
        <f>C19-I19</f>
        <v/>
      </c>
      <c r="K19" s="39">
        <f>J19*B19</f>
        <v/>
      </c>
      <c r="L19" s="39">
        <f>SUM(K19+K21+K22+K23+K24)</f>
        <v/>
      </c>
      <c r="N19" s="14" t="n">
        <v>7</v>
      </c>
      <c r="O19" s="38" t="n">
        <v>11.26</v>
      </c>
      <c r="P19" s="39">
        <f>N19*$N$17+$O$17</f>
        <v/>
      </c>
    </row>
    <row r="20" ht="14.45" customHeight="1">
      <c r="A20" t="inlineStr">
        <is>
          <t>010800</t>
        </is>
      </c>
      <c r="B20" t="n">
        <v>86</v>
      </c>
      <c r="C20" s="28" t="n">
        <v>15.36348</v>
      </c>
      <c r="E20" s="28" t="n"/>
      <c r="F20" s="28" t="n"/>
      <c r="I20" s="38">
        <f>-$G$19*C20+$H$19</f>
        <v/>
      </c>
      <c r="J20" s="39">
        <f>C20-I20</f>
        <v/>
      </c>
      <c r="K20" s="39">
        <f>J20*B20</f>
        <v/>
      </c>
      <c r="N20" s="14" t="n">
        <v>8</v>
      </c>
      <c r="O20" s="38" t="n">
        <v>28.79</v>
      </c>
      <c r="P20" s="39">
        <f>N20*$N$17+$O$17</f>
        <v/>
      </c>
    </row>
    <row r="21" ht="14.45" customHeight="1">
      <c r="A21" t="inlineStr">
        <is>
          <t>010800</t>
        </is>
      </c>
      <c r="B21" t="n">
        <v>87</v>
      </c>
      <c r="C21" s="28" t="n">
        <v>21.08436781609196</v>
      </c>
      <c r="E21" s="28" t="n"/>
      <c r="F21" s="28" t="n"/>
      <c r="I21" s="38">
        <f>-$G$19*C21+$H$19</f>
        <v/>
      </c>
      <c r="J21" s="39">
        <f>C21-I21</f>
        <v/>
      </c>
      <c r="K21" s="39">
        <f>J21*B21</f>
        <v/>
      </c>
      <c r="N21" s="14" t="n">
        <v>8</v>
      </c>
      <c r="O21" s="38" t="n">
        <v>29.17</v>
      </c>
      <c r="P21" s="39">
        <f>N21*$N$17+$O$17</f>
        <v/>
      </c>
    </row>
    <row r="22" ht="14.45" customHeight="1">
      <c r="A22" t="inlineStr">
        <is>
          <t>010800</t>
        </is>
      </c>
      <c r="B22" t="n">
        <v>4739</v>
      </c>
      <c r="C22" s="28" t="n">
        <v>62.71</v>
      </c>
      <c r="E22" s="28" t="n"/>
      <c r="F22" s="28" t="n"/>
      <c r="I22" s="38">
        <f>-$G$19*C22+$H$19</f>
        <v/>
      </c>
      <c r="J22" s="39">
        <f>C22-I22</f>
        <v/>
      </c>
      <c r="K22" s="39">
        <f>J22*B22</f>
        <v/>
      </c>
      <c r="N22" s="14" t="n">
        <v>11</v>
      </c>
      <c r="O22" s="38" t="n">
        <v>30.62</v>
      </c>
      <c r="P22" s="39">
        <f>N22*$N$17+$O$17</f>
        <v/>
      </c>
    </row>
    <row r="23" ht="14.45" customHeight="1">
      <c r="A23" t="inlineStr">
        <is>
          <t>010800</t>
        </is>
      </c>
      <c r="B23" t="n">
        <v>8</v>
      </c>
      <c r="C23" s="28" t="n">
        <v>28.79</v>
      </c>
      <c r="E23" s="28" t="n"/>
      <c r="F23" s="28" t="n"/>
      <c r="I23" s="38">
        <f>-$G$19*C23+$H$19</f>
        <v/>
      </c>
      <c r="J23" s="39">
        <f>C23-I23</f>
        <v/>
      </c>
      <c r="K23" s="39">
        <f>J23*B23</f>
        <v/>
      </c>
      <c r="N23" s="14" t="n">
        <v>25</v>
      </c>
      <c r="O23" s="38" t="n">
        <v>16.4012</v>
      </c>
      <c r="P23" s="39">
        <f>N23*$N$17+$O$17</f>
        <v/>
      </c>
    </row>
    <row r="24" ht="14.45" customHeight="1">
      <c r="A24" t="inlineStr">
        <is>
          <t>010800</t>
        </is>
      </c>
      <c r="B24" t="n">
        <v>8</v>
      </c>
      <c r="C24" s="28" t="n">
        <v>29.17</v>
      </c>
      <c r="E24" s="28" t="n"/>
      <c r="F24" s="28" t="n"/>
      <c r="I24" s="38">
        <f>-$G$19*C24+$H$19</f>
        <v/>
      </c>
      <c r="J24" s="39">
        <f>C24-I24</f>
        <v/>
      </c>
      <c r="K24" s="39">
        <f>J24*B24</f>
        <v/>
      </c>
      <c r="N24" s="14" t="n">
        <v>25</v>
      </c>
      <c r="O24" s="38" t="n">
        <v>16.3932</v>
      </c>
      <c r="P24" s="39">
        <f>N24*$N$17+$O$17</f>
        <v/>
      </c>
    </row>
    <row r="25" ht="14.45" customHeight="1">
      <c r="A25" t="inlineStr">
        <is>
          <t>010800</t>
        </is>
      </c>
      <c r="B25" t="n">
        <v>7</v>
      </c>
      <c r="C25" s="28" t="n">
        <v>11.26</v>
      </c>
      <c r="E25" s="28" t="n"/>
      <c r="F25" s="28" t="n"/>
      <c r="I25" s="38">
        <f>-$G$19*C25+$H$19</f>
        <v/>
      </c>
      <c r="J25" s="39">
        <f>C25-I25</f>
        <v/>
      </c>
      <c r="K25" s="39">
        <f>J25*B25</f>
        <v/>
      </c>
      <c r="N25" s="14" t="n">
        <v>86</v>
      </c>
      <c r="O25" s="38" t="n">
        <v>15.36348</v>
      </c>
      <c r="P25" s="39">
        <f>N25*$N$17+$O$17</f>
        <v/>
      </c>
    </row>
    <row r="26" ht="14.45" customHeight="1">
      <c r="A26" t="inlineStr">
        <is>
          <t>010800</t>
        </is>
      </c>
      <c r="B26" t="n">
        <v>25</v>
      </c>
      <c r="C26" s="28" t="n">
        <v>16.4012</v>
      </c>
      <c r="E26" s="28" t="n"/>
      <c r="F26" s="28" t="n"/>
      <c r="I26" s="38">
        <f>-$G$19*C26+$H$19</f>
        <v/>
      </c>
      <c r="J26" s="39">
        <f>C26-I26</f>
        <v/>
      </c>
      <c r="K26" s="39">
        <f>J26*B26</f>
        <v/>
      </c>
      <c r="N26" s="14" t="n">
        <v>87</v>
      </c>
      <c r="O26" s="38" t="n">
        <v>21.08436781609196</v>
      </c>
      <c r="P26" s="39">
        <f>N26*$N$17+$O$17</f>
        <v/>
      </c>
    </row>
    <row r="27" ht="14.45" customHeight="1">
      <c r="A27" t="inlineStr">
        <is>
          <t>010800</t>
        </is>
      </c>
      <c r="B27" t="n">
        <v>25</v>
      </c>
      <c r="C27" s="28" t="n">
        <v>16.3932</v>
      </c>
      <c r="E27" s="28" t="n"/>
      <c r="F27" s="28" t="n"/>
      <c r="I27" s="38">
        <f>-$G$19*C27+$H$19</f>
        <v/>
      </c>
      <c r="J27" s="39">
        <f>C27-I27</f>
        <v/>
      </c>
      <c r="K27" s="39">
        <f>J27*B27</f>
        <v/>
      </c>
      <c r="N27" t="n">
        <v>4739</v>
      </c>
      <c r="O27" s="28" t="n">
        <v>62.71</v>
      </c>
      <c r="P27" s="39">
        <f>N27*$N$17+$O$17</f>
        <v/>
      </c>
    </row>
  </sheetData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E2" sqref="E2"/>
    </sheetView>
  </sheetViews>
  <sheetFormatPr baseColWidth="8" defaultRowHeight="15"/>
  <cols>
    <col width="12.5703125" customWidth="1" min="1" max="1"/>
    <col width="12.28515625" bestFit="1" customWidth="1" min="5" max="5"/>
    <col width="14.5703125" customWidth="1" min="6" max="6"/>
    <col width="22.5703125" customWidth="1" min="7" max="7"/>
    <col width="16.140625" bestFit="1" customWidth="1" min="9" max="9"/>
    <col width="10.140625" bestFit="1" customWidth="1" min="10" max="10"/>
    <col width="12.28515625" bestFit="1" customWidth="1" min="11" max="12"/>
  </cols>
  <sheetData>
    <row r="1" ht="28.9" customHeight="1">
      <c r="A1" s="1" t="inlineStr">
        <is>
          <t>CODE</t>
        </is>
      </c>
      <c r="B1" s="1" t="inlineStr">
        <is>
          <t>Qty</t>
        </is>
      </c>
      <c r="C1" s="29" t="inlineStr">
        <is>
          <t>Per Unit cost</t>
        </is>
      </c>
      <c r="D1" s="1" t="n"/>
      <c r="E1" s="1" t="inlineStr">
        <is>
          <t>Formula1</t>
        </is>
      </c>
      <c r="F1" s="1" t="inlineStr">
        <is>
          <t>Opportunity</t>
        </is>
      </c>
    </row>
    <row r="2" ht="14.45" customHeight="1">
      <c r="A2" t="inlineStr">
        <is>
          <t>022000</t>
        </is>
      </c>
      <c r="B2" t="n">
        <v>3</v>
      </c>
      <c r="C2" s="28" t="n">
        <v>91.17</v>
      </c>
      <c r="E2" s="40">
        <f t="array" ref="E2">(C2-MIN(IF(A2=$A$2:$A$14,$C$2:$C$14,10^10)))*B2</f>
        <v/>
      </c>
      <c r="F2" s="32">
        <f>IF(COUNTIF(A$2:$A2,A2)&gt;1,0,SUMIF($A$2:$A$14,A2,$E$2:$E$14))</f>
        <v/>
      </c>
    </row>
    <row r="3" ht="14.45" customHeight="1">
      <c r="A3" t="inlineStr">
        <is>
          <t>111110</t>
        </is>
      </c>
      <c r="B3" t="n">
        <v>43</v>
      </c>
      <c r="C3" s="28" t="n">
        <v>58.67325581395348</v>
      </c>
      <c r="E3" s="40">
        <f t="array" ref="E3">(C3-MIN(IF(A3=$A$2:$A$14,$C$2:$C$14,10^10)))*B3</f>
        <v/>
      </c>
      <c r="F3" s="32">
        <f>IF(COUNTIF(A$2:$A3,A3)&gt;1,0,SUMIF($A$2:$A$14,A3,$E$2:$E$14))</f>
        <v/>
      </c>
    </row>
    <row r="4" ht="14.45" customHeight="1">
      <c r="A4" t="inlineStr">
        <is>
          <t>011000</t>
        </is>
      </c>
      <c r="B4" t="n">
        <v>60</v>
      </c>
      <c r="C4" s="28" t="n">
        <v>9.68</v>
      </c>
      <c r="E4" s="40">
        <f t="array" ref="E4">(C4-MIN(IF(A4=$A$2:$A$14,$C$2:$C$14,10^10)))*B4</f>
        <v/>
      </c>
      <c r="F4" s="32">
        <f>IF(COUNTIF(A$2:$A4,A4)&gt;1,0,SUMIF($A$2:$A$14,A4,$E$2:$E$14))</f>
        <v/>
      </c>
    </row>
    <row r="5" ht="14.45" customHeight="1">
      <c r="A5" t="inlineStr">
        <is>
          <t>011000</t>
        </is>
      </c>
      <c r="B5" t="n">
        <v>1340</v>
      </c>
      <c r="C5" s="28" t="n">
        <v>6.1</v>
      </c>
      <c r="E5" s="40">
        <f t="array" ref="E5">(C5-MIN(IF(A5=$A$2:$A$14,$C$2:$C$14,10^10)))*B5</f>
        <v/>
      </c>
      <c r="F5" s="32">
        <f>IF(COUNTIF(A$2:$A5,A5)&gt;1,0,SUMIF($A$2:$A$14,A5,$E$2:$E$14))</f>
        <v/>
      </c>
    </row>
    <row r="6" ht="14.45" customHeight="1">
      <c r="A6" t="inlineStr">
        <is>
          <t>011000</t>
        </is>
      </c>
      <c r="B6" t="n">
        <v>8</v>
      </c>
      <c r="C6" s="28" t="n">
        <v>233.15</v>
      </c>
      <c r="E6" s="40">
        <f t="array" ref="E6">(C6-MIN(IF(A6=$A$2:$A$14,$C$2:$C$14,10^10)))*B6</f>
        <v/>
      </c>
      <c r="F6" s="32">
        <f>IF(COUNTIF(A$2:$A6,A6)&gt;1,0,SUMIF($A$2:$A$14,A6,$E$2:$E$14))</f>
        <v/>
      </c>
    </row>
    <row r="7" ht="14.45" customHeight="1">
      <c r="A7" t="inlineStr">
        <is>
          <t>022000</t>
        </is>
      </c>
      <c r="B7" t="n">
        <v>2156</v>
      </c>
      <c r="C7" s="28" t="n">
        <v>25.01264378478664</v>
      </c>
      <c r="E7" s="40">
        <f t="array" ref="E7">(C7-MIN(IF(A7=$A$2:$A$14,$C$2:$C$14,10^10)))*B7</f>
        <v/>
      </c>
      <c r="F7" s="32">
        <f>IF(COUNTIF(A$2:$A7,A7)&gt;1,0,SUMIF($A$2:$A$14,A7,$E$2:$E$14))</f>
        <v/>
      </c>
    </row>
    <row r="8" ht="14.45" customHeight="1">
      <c r="A8" t="inlineStr">
        <is>
          <t>022000</t>
        </is>
      </c>
      <c r="B8" t="n">
        <v>200</v>
      </c>
      <c r="C8" s="28" t="n">
        <v>32.4</v>
      </c>
      <c r="E8" s="40">
        <f t="array" ref="E8">(C8-MIN(IF(A8=$A$2:$A$14,$C$2:$C$14,10^10)))*B8</f>
        <v/>
      </c>
      <c r="F8" s="32">
        <f>IF(COUNTIF(A$2:$A8,A8)&gt;1,0,SUMIF($A$2:$A$14,A8,$E$2:$E$14))</f>
        <v/>
      </c>
    </row>
    <row r="9" ht="14.45" customHeight="1">
      <c r="A9" t="inlineStr">
        <is>
          <t>110200</t>
        </is>
      </c>
      <c r="B9" t="n">
        <v>4</v>
      </c>
      <c r="C9" s="28" t="n">
        <v>75.47499999999999</v>
      </c>
      <c r="E9" s="40">
        <f t="array" ref="E9">(C9-MIN(IF(A9=$A$2:$A$14,$C$2:$C$14,10^10)))*B9</f>
        <v/>
      </c>
      <c r="F9" s="32">
        <f>IF(COUNTIF(A$2:$A9,A9)&gt;1,0,SUMIF($A$2:$A$14,A9,$E$2:$E$14))</f>
        <v/>
      </c>
    </row>
    <row r="10" ht="14.45" customHeight="1">
      <c r="A10" t="inlineStr">
        <is>
          <t>022000</t>
        </is>
      </c>
      <c r="B10" t="n">
        <v>7</v>
      </c>
      <c r="C10" s="28" t="n">
        <v>229.04</v>
      </c>
      <c r="E10" s="40">
        <f t="array" ref="E10">(C10-MIN(IF(A10=$A$2:$A$14,$C$2:$C$14,10^10)))*B10</f>
        <v/>
      </c>
      <c r="F10" s="32">
        <f>IF(COUNTIF(A$2:$A10,A10)&gt;1,0,SUMIF($A$2:$A$14,A10,$E$2:$E$14))</f>
        <v/>
      </c>
    </row>
    <row r="11" ht="14.45" customHeight="1">
      <c r="A11" t="inlineStr">
        <is>
          <t>011000</t>
        </is>
      </c>
      <c r="B11" t="n">
        <v>194</v>
      </c>
      <c r="C11" s="28" t="n">
        <v>8.11381443298969</v>
      </c>
      <c r="E11" s="40">
        <f t="array" ref="E11">(C11-MIN(IF(A11=$A$2:$A$14,$C$2:$C$14,10^10)))*B11</f>
        <v/>
      </c>
      <c r="F11" s="32">
        <f>IF(COUNTIF(A$2:$A11,A11)&gt;1,0,SUMIF($A$2:$A$14,A11,$E$2:$E$14))</f>
        <v/>
      </c>
    </row>
    <row r="12" ht="14.45" customHeight="1">
      <c r="A12" t="inlineStr">
        <is>
          <t>011000</t>
        </is>
      </c>
      <c r="B12" t="n">
        <v>151</v>
      </c>
      <c r="C12" s="28" t="n">
        <v>6.7</v>
      </c>
      <c r="E12" s="40">
        <f t="array" ref="E12">(C12-MIN(IF(A12=$A$2:$A$14,$C$2:$C$14,10^10)))*B12</f>
        <v/>
      </c>
      <c r="F12" s="32">
        <f>IF(COUNTIF(A$2:$A12,A12)&gt;1,0,SUMIF($A$2:$A$14,A12,$E$2:$E$14))</f>
        <v/>
      </c>
    </row>
    <row r="13" ht="14.45" customHeight="1">
      <c r="C13" s="28" t="n"/>
      <c r="E13" s="40" t="n"/>
      <c r="F13" s="32" t="n"/>
    </row>
    <row r="14" ht="14.45" customHeight="1">
      <c r="C14" s="28" t="n"/>
      <c r="E14" s="40" t="n"/>
      <c r="F14" s="3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8"/>
  <sheetViews>
    <sheetView tabSelected="1" workbookViewId="0">
      <selection activeCell="H2" sqref="H2"/>
    </sheetView>
  </sheetViews>
  <sheetFormatPr baseColWidth="8" defaultRowHeight="15"/>
  <cols>
    <col width="7" bestFit="1" customWidth="1" min="1" max="1"/>
    <col width="5" bestFit="1" customWidth="1" min="2" max="2"/>
    <col width="13.42578125" bestFit="1" customWidth="1" style="28" min="4" max="4"/>
    <col width="9" bestFit="1" customWidth="1" min="5" max="5"/>
    <col width="13.7109375" bestFit="1" customWidth="1" min="6" max="6"/>
    <col width="10.42578125" bestFit="1" customWidth="1" min="7" max="7"/>
    <col width="12.5703125" bestFit="1" customWidth="1" min="8" max="8"/>
    <col width="10.5703125" bestFit="1" customWidth="1" min="10" max="10"/>
  </cols>
  <sheetData>
    <row r="1" ht="30" customHeight="1">
      <c r="A1" s="1" t="inlineStr">
        <is>
          <t>CODE</t>
        </is>
      </c>
      <c r="B1" s="1" t="inlineStr">
        <is>
          <t>Qty</t>
        </is>
      </c>
      <c r="C1" s="29" t="inlineStr">
        <is>
          <t>Per Unit cost</t>
        </is>
      </c>
      <c r="D1" s="30" t="inlineStr">
        <is>
          <t>Opportunity</t>
        </is>
      </c>
      <c r="G1" s="11" t="n"/>
    </row>
    <row r="2">
      <c r="A2" s="6" t="inlineStr">
        <is>
          <t>010800</t>
        </is>
      </c>
      <c r="B2" t="n">
        <v>11</v>
      </c>
      <c r="C2" s="28" t="n">
        <v>30.62</v>
      </c>
      <c r="E2" s="38">
        <f>QUARTILE(C2:C15,1)</f>
        <v/>
      </c>
      <c r="F2" s="28" t="inlineStr">
        <is>
          <t>q1</t>
        </is>
      </c>
    </row>
    <row r="3">
      <c r="A3" s="6" t="inlineStr">
        <is>
          <t>011000</t>
        </is>
      </c>
      <c r="B3" t="n">
        <v>194</v>
      </c>
      <c r="C3" s="28" t="n">
        <v>8.11381443298969</v>
      </c>
      <c r="E3" s="38">
        <f>QUARTILE(C2:C15,3)</f>
        <v/>
      </c>
      <c r="F3" s="28" t="inlineStr">
        <is>
          <t>q3</t>
        </is>
      </c>
    </row>
    <row r="4">
      <c r="A4" s="6" t="inlineStr">
        <is>
          <t>010800</t>
        </is>
      </c>
      <c r="B4" t="n">
        <v>86</v>
      </c>
      <c r="C4" s="28" t="n">
        <v>15.36348</v>
      </c>
      <c r="E4" s="38">
        <f>E3-E2</f>
        <v/>
      </c>
      <c r="F4" s="28" t="inlineStr">
        <is>
          <t>IQR</t>
        </is>
      </c>
    </row>
    <row r="5">
      <c r="A5" s="6" t="inlineStr">
        <is>
          <t>010800</t>
        </is>
      </c>
      <c r="B5" t="n">
        <v>87</v>
      </c>
      <c r="C5" s="28" t="n">
        <v>21.08436781609196</v>
      </c>
      <c r="E5" s="38">
        <f>E2-E4*1.7</f>
        <v/>
      </c>
      <c r="F5" s="28" t="inlineStr">
        <is>
          <t>out1 (low limit)</t>
        </is>
      </c>
    </row>
    <row r="6">
      <c r="A6" s="6" t="n">
        <v>122000</v>
      </c>
      <c r="B6" t="n">
        <v>3</v>
      </c>
      <c r="C6" s="28" t="n">
        <v>91.17</v>
      </c>
      <c r="E6" s="38">
        <f>E3+E4*2.5</f>
        <v/>
      </c>
      <c r="F6" s="28" t="inlineStr">
        <is>
          <t>out3 (high limit)</t>
        </is>
      </c>
    </row>
    <row r="7">
      <c r="A7" s="6" t="inlineStr">
        <is>
          <t>010800</t>
        </is>
      </c>
      <c r="B7" t="n">
        <v>4739</v>
      </c>
      <c r="C7" s="28" t="n">
        <v>62.71</v>
      </c>
      <c r="D7" s="28" t="n">
        <v>201173.8159400671</v>
      </c>
      <c r="E7" s="39" t="inlineStr">
        <is>
          <t>given</t>
        </is>
      </c>
    </row>
    <row r="8">
      <c r="A8" s="6" t="inlineStr">
        <is>
          <t>010800</t>
        </is>
      </c>
      <c r="B8" t="n">
        <v>8</v>
      </c>
      <c r="C8" s="28" t="n">
        <v>28.79</v>
      </c>
      <c r="D8" s="38">
        <f>SUMPRODUCT(--(C2:C15&gt;E8),C2:C15-E8,B2:B15)</f>
        <v/>
      </c>
      <c r="E8" s="38">
        <f t="array" ref="E8">SUMPRODUCT(C2:C15,IF(C2:C15&gt;=E5,IF(C2:C15&lt;=E6,B2:B15)))/SUM(IF(C2:C15&gt;=E5,IF(C2:C15&lt;=E6,B2:B15)))</f>
        <v/>
      </c>
      <c r="F8" s="28" t="inlineStr">
        <is>
          <t>avg cost (excl outliers)</t>
        </is>
      </c>
    </row>
    <row r="9">
      <c r="A9" s="6" t="inlineStr">
        <is>
          <t>022000</t>
        </is>
      </c>
      <c r="B9" t="n">
        <v>3</v>
      </c>
      <c r="C9" s="28" t="n">
        <v>91.17</v>
      </c>
      <c r="D9" s="38">
        <f>SUMPRODUCT(--(C2:C15&gt;E9),C2:C15-E9,B2:B15)</f>
        <v/>
      </c>
      <c r="E9" s="38">
        <f>SUMPRODUCT(C2:C15,B2:B15)/SUM(B2:B15)</f>
        <v/>
      </c>
      <c r="F9" s="28" t="inlineStr">
        <is>
          <t>avg cost (all  data)</t>
        </is>
      </c>
    </row>
    <row r="10">
      <c r="A10" s="6" t="inlineStr">
        <is>
          <t>010800</t>
        </is>
      </c>
      <c r="B10" t="n">
        <v>8</v>
      </c>
      <c r="C10" s="28" t="n">
        <v>29.17</v>
      </c>
    </row>
    <row r="11">
      <c r="A11" s="6" t="n">
        <v>111000</v>
      </c>
      <c r="B11" t="n">
        <v>8</v>
      </c>
      <c r="C11" s="28" t="n">
        <v>233.15</v>
      </c>
    </row>
    <row r="12">
      <c r="A12" s="6" t="n">
        <v>222000</v>
      </c>
      <c r="B12" t="n">
        <v>2156</v>
      </c>
      <c r="C12" s="28" t="n">
        <v>25.01264378478664</v>
      </c>
    </row>
    <row r="13">
      <c r="A13" s="6" t="inlineStr">
        <is>
          <t>010800</t>
        </is>
      </c>
      <c r="B13" t="n">
        <v>7</v>
      </c>
      <c r="C13" s="28" t="n">
        <v>11.26</v>
      </c>
    </row>
    <row r="14">
      <c r="A14" s="6" t="inlineStr">
        <is>
          <t>010800</t>
        </is>
      </c>
      <c r="B14" t="n">
        <v>25</v>
      </c>
      <c r="C14" s="28" t="n">
        <v>16.4012</v>
      </c>
    </row>
    <row r="15">
      <c r="A15" s="6" t="inlineStr">
        <is>
          <t>010800</t>
        </is>
      </c>
      <c r="B15" t="n">
        <v>25</v>
      </c>
      <c r="C15" s="28" t="n">
        <v>16.3932</v>
      </c>
    </row>
    <row r="16">
      <c r="C16" s="28" t="n"/>
    </row>
    <row r="17">
      <c r="C17" s="28" t="n"/>
    </row>
    <row r="18" ht="30" customHeight="1">
      <c r="A18" s="1" t="inlineStr">
        <is>
          <t>CODE</t>
        </is>
      </c>
      <c r="B18" s="1" t="inlineStr">
        <is>
          <t>Qty</t>
        </is>
      </c>
      <c r="C18" s="29" t="inlineStr">
        <is>
          <t>Per Unit cost</t>
        </is>
      </c>
      <c r="D18" s="30" t="inlineStr">
        <is>
          <t>Opportunity</t>
        </is>
      </c>
      <c r="E18" s="41" t="n"/>
      <c r="F18" s="22" t="n"/>
      <c r="G18" s="22" t="n"/>
    </row>
    <row r="19">
      <c r="A19" t="inlineStr">
        <is>
          <t>010800</t>
        </is>
      </c>
      <c r="B19" t="n">
        <v>11</v>
      </c>
      <c r="C19" s="28" t="n">
        <v>30.62</v>
      </c>
      <c r="E19" s="38">
        <f>QUARTILE(C19:C27,1)</f>
        <v/>
      </c>
      <c r="F19" s="28" t="inlineStr">
        <is>
          <t>q1</t>
        </is>
      </c>
      <c r="G19" s="28" t="n"/>
    </row>
    <row r="20">
      <c r="A20" t="inlineStr">
        <is>
          <t>010800</t>
        </is>
      </c>
      <c r="B20" t="n">
        <v>86</v>
      </c>
      <c r="C20" s="28" t="n">
        <v>15.36348</v>
      </c>
      <c r="E20" s="38">
        <f>QUARTILE(C19:C27,3)</f>
        <v/>
      </c>
      <c r="F20" s="28" t="inlineStr">
        <is>
          <t>q3</t>
        </is>
      </c>
      <c r="G20" s="28" t="n"/>
    </row>
    <row r="21">
      <c r="A21" t="inlineStr">
        <is>
          <t>010800</t>
        </is>
      </c>
      <c r="B21" t="n">
        <v>87</v>
      </c>
      <c r="C21" s="28" t="n">
        <v>21.08436781609196</v>
      </c>
      <c r="E21" s="38">
        <f>E20-E19</f>
        <v/>
      </c>
      <c r="F21" s="28" t="inlineStr">
        <is>
          <t>IQR</t>
        </is>
      </c>
      <c r="G21" s="28" t="n"/>
    </row>
    <row r="22">
      <c r="A22" t="inlineStr">
        <is>
          <t>010800</t>
        </is>
      </c>
      <c r="B22" t="n">
        <v>4739</v>
      </c>
      <c r="C22" s="28" t="n">
        <v>62.71</v>
      </c>
      <c r="E22" s="38">
        <f>E19-E21*1.7</f>
        <v/>
      </c>
      <c r="F22" s="28" t="inlineStr">
        <is>
          <t>out1 (low limit)</t>
        </is>
      </c>
    </row>
    <row r="23">
      <c r="A23" t="inlineStr">
        <is>
          <t>010800</t>
        </is>
      </c>
      <c r="B23" t="n">
        <v>8</v>
      </c>
      <c r="C23" s="28" t="n">
        <v>28.79</v>
      </c>
      <c r="E23" s="38">
        <f>E20+E21*2.5</f>
        <v/>
      </c>
      <c r="F23" s="28" t="inlineStr">
        <is>
          <t>out3 (high limit)</t>
        </is>
      </c>
    </row>
    <row r="24">
      <c r="A24" t="inlineStr">
        <is>
          <t>010800</t>
        </is>
      </c>
      <c r="B24" t="n">
        <v>8</v>
      </c>
      <c r="C24" s="28" t="n">
        <v>29.17</v>
      </c>
      <c r="D24" s="28" t="n">
        <v>201174.519840732</v>
      </c>
      <c r="E24" s="28" t="inlineStr">
        <is>
          <t>given</t>
        </is>
      </c>
      <c r="F24" s="28" t="n"/>
      <c r="G24" s="28" t="n"/>
    </row>
    <row r="25">
      <c r="A25" t="inlineStr">
        <is>
          <t>010800</t>
        </is>
      </c>
      <c r="B25" t="n">
        <v>7</v>
      </c>
      <c r="C25" s="28" t="n">
        <v>11.26</v>
      </c>
      <c r="D25" s="31">
        <f>SUMPRODUCT(--(C19:C27&gt;E25),C19:C27-E25,B19:B27)</f>
        <v/>
      </c>
      <c r="E25" s="38">
        <f t="array" ref="E25">SUMPRODUCT(C19:C27,IF(C19:C27&gt;=E22,IF(C19:C27&lt;=E23,B19:B27)))/SUM(IF(C19:C27&gt;=E22,IF(C19:C27&lt;=E23,B19:B27)))</f>
        <v/>
      </c>
      <c r="F25" s="28" t="inlineStr">
        <is>
          <t>avg cost (excl outliers)</t>
        </is>
      </c>
    </row>
    <row r="26">
      <c r="A26" t="inlineStr">
        <is>
          <t>010800</t>
        </is>
      </c>
      <c r="B26" t="n">
        <v>25</v>
      </c>
      <c r="C26" s="28" t="n">
        <v>16.4012</v>
      </c>
      <c r="D26" s="31">
        <f>SUMPRODUCT(--(C19:C27&gt;E26),C19:C27-E26,B19:B27)</f>
        <v/>
      </c>
      <c r="E26" s="38">
        <f>SUMPRODUCT(C19:C27,B19:B27)/SUM(B19:B27)</f>
        <v/>
      </c>
      <c r="F26" s="28" t="inlineStr">
        <is>
          <t>avg cost (all  data)</t>
        </is>
      </c>
    </row>
    <row r="27">
      <c r="A27" t="inlineStr">
        <is>
          <t>010800</t>
        </is>
      </c>
      <c r="B27" t="n">
        <v>25</v>
      </c>
      <c r="C27" s="28" t="n">
        <v>16.3932</v>
      </c>
      <c r="E27" s="28" t="n"/>
      <c r="F27" s="28" t="n"/>
      <c r="G27" s="28" t="n"/>
    </row>
    <row r="28">
      <c r="E28" s="28" t="n"/>
      <c r="F28" s="28" t="n"/>
      <c r="G28" s="28" t="n"/>
    </row>
  </sheetData>
  <mergeCells count="8">
    <mergeCell ref="F25:G25"/>
    <mergeCell ref="F23:G23"/>
    <mergeCell ref="F5:G5"/>
    <mergeCell ref="F6:G6"/>
    <mergeCell ref="F22:G22"/>
    <mergeCell ref="F26:G26"/>
    <mergeCell ref="F9:G9"/>
    <mergeCell ref="F8:G8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Krishna Chinta</dc:creator>
  <dcterms:created xsi:type="dcterms:W3CDTF">2021-01-06T21:38:35Z</dcterms:created>
  <dcterms:modified xsi:type="dcterms:W3CDTF">2025-09-29T18:35:44Z</dcterms:modified>
  <cp:lastModifiedBy>NotMe</cp:lastModifiedBy>
</cp:coreProperties>
</file>