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60" windowWidth="9690" windowHeight="7290" tabRatio="600" firstSheet="0" activeTab="0" autoFilterDateGrouping="1"/>
  </bookViews>
  <sheets>
    <sheet name="Scheduling" sheetId="1" state="visible" r:id="rId1"/>
  </sheets>
  <definedNames>
    <definedName name="_xlnm.Print_Area" localSheetId="0">'Scheduling'!$A$1:$AA$41</definedName>
  </definedNames>
  <calcPr calcId="152511" fullCalcOnLoad="1"/>
</workbook>
</file>

<file path=xl/styles.xml><?xml version="1.0" encoding="utf-8"?>
<styleSheet xmlns="http://schemas.openxmlformats.org/spreadsheetml/2006/main">
  <numFmts count="3">
    <numFmt numFmtId="164" formatCode="00000"/>
    <numFmt numFmtId="165" formatCode="mm/dd/yy"/>
    <numFmt numFmtId="166" formatCode="0.000"/>
  </numFmts>
  <fonts count="13">
    <font>
      <name val="Arial"/>
      <sz val="10"/>
    </font>
    <font>
      <name val="Times New Roman"/>
      <family val="1"/>
      <b val="1"/>
      <sz val="10"/>
    </font>
    <font>
      <name val="Arial"/>
      <family val="2"/>
      <b val="1"/>
      <sz val="10"/>
    </font>
    <font>
      <name val="Arial"/>
      <color indexed="12"/>
      <sz val="10"/>
      <u val="single"/>
    </font>
    <font>
      <name val="Arial"/>
      <family val="2"/>
      <b val="1"/>
      <color indexed="12"/>
      <sz val="10"/>
    </font>
    <font>
      <name val="Arial"/>
      <family val="2"/>
      <color indexed="12"/>
      <sz val="10"/>
    </font>
    <font>
      <name val="Arial"/>
      <family val="2"/>
      <b val="1"/>
      <color indexed="10"/>
      <sz val="10"/>
    </font>
    <font>
      <name val="Arial"/>
      <family val="2"/>
      <color indexed="10"/>
      <sz val="10"/>
    </font>
    <font>
      <name val="Arial"/>
      <family val="2"/>
      <b val="1"/>
      <i val="1"/>
      <sz val="10"/>
    </font>
    <font>
      <name val="Times New Roman"/>
      <family val="1"/>
      <b val="1"/>
      <color indexed="12"/>
      <sz val="10"/>
    </font>
    <font>
      <name val="Arial"/>
      <family val="2"/>
      <b val="1"/>
      <sz val="12"/>
    </font>
    <font>
      <name val="Arial"/>
      <family val="2"/>
      <b val="1"/>
      <color indexed="12"/>
      <sz val="12"/>
    </font>
    <font>
      <name val="Arial"/>
      <family val="2"/>
      <sz val="12"/>
    </font>
  </fonts>
  <fills count="6">
    <fill>
      <patternFill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Alignment="1" applyProtection="1">
      <alignment vertical="top"/>
      <protection locked="0" hidden="0"/>
    </xf>
  </cellStyleXfs>
  <cellXfs count="7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" fontId="5" fillId="0" borderId="0" pivotButton="0" quotePrefix="0" xfId="0"/>
    <xf numFmtId="1" fontId="7" fillId="0" borderId="1" pivotButton="0" quotePrefix="0" xfId="0"/>
    <xf numFmtId="1" fontId="7" fillId="0" borderId="0" pivotButton="0" quotePrefix="0" xfId="0"/>
    <xf numFmtId="0" fontId="2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pivotButton="0" quotePrefix="0" xfId="0"/>
    <xf numFmtId="0" fontId="0" fillId="0" borderId="6" pivotButton="0" quotePrefix="0" xfId="0"/>
    <xf numFmtId="0" fontId="1" fillId="0" borderId="5" applyAlignment="1" pivotButton="0" quotePrefix="0" xfId="0">
      <alignment horizontal="left"/>
    </xf>
    <xf numFmtId="0" fontId="9" fillId="2" borderId="7" applyAlignment="1" pivotButton="0" quotePrefix="0" xfId="0">
      <alignment horizontal="left"/>
    </xf>
    <xf numFmtId="1" fontId="7" fillId="0" borderId="6" pivotButton="0" quotePrefix="0" xfId="0"/>
    <xf numFmtId="0" fontId="2" fillId="0" borderId="5" pivotButton="0" quotePrefix="0" xfId="0"/>
    <xf numFmtId="0" fontId="2" fillId="0" borderId="0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5" applyAlignment="1" pivotButton="0" quotePrefix="0" xfId="0">
      <alignment horizontal="left" wrapText="1"/>
    </xf>
    <xf numFmtId="164" fontId="0" fillId="0" borderId="0" pivotButton="0" quotePrefix="1" xfId="0"/>
    <xf numFmtId="0" fontId="10" fillId="0" borderId="3" pivotButton="0" quotePrefix="0" xfId="0"/>
    <xf numFmtId="165" fontId="11" fillId="0" borderId="11" applyAlignment="1" pivotButton="0" quotePrefix="0" xfId="0">
      <alignment horizontal="right" wrapText="1"/>
    </xf>
    <xf numFmtId="0" fontId="10" fillId="0" borderId="12" applyAlignment="1" pivotButton="0" quotePrefix="0" xfId="0">
      <alignment horizontal="center"/>
    </xf>
    <xf numFmtId="0" fontId="10" fillId="0" borderId="13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0" fillId="3" borderId="14" applyAlignment="1" pivotButton="0" quotePrefix="0" xfId="0">
      <alignment horizontal="left" wrapText="1"/>
    </xf>
    <xf numFmtId="0" fontId="10" fillId="4" borderId="15" applyAlignment="1" pivotButton="0" quotePrefix="0" xfId="0">
      <alignment horizontal="left" wrapText="1"/>
    </xf>
    <xf numFmtId="166" fontId="12" fillId="3" borderId="14" pivotButton="0" quotePrefix="0" xfId="0"/>
    <xf numFmtId="166" fontId="12" fillId="4" borderId="14" pivotButton="0" quotePrefix="0" xfId="0"/>
    <xf numFmtId="0" fontId="10" fillId="5" borderId="14" applyAlignment="1" pivotButton="0" quotePrefix="0" xfId="0">
      <alignment horizontal="left" wrapText="1"/>
    </xf>
    <xf numFmtId="166" fontId="12" fillId="5" borderId="14" pivotButton="0" quotePrefix="0" xfId="0"/>
    <xf numFmtId="0" fontId="0" fillId="0" borderId="0" pivotButton="0" quotePrefix="0" xfId="0"/>
    <xf numFmtId="0" fontId="3" fillId="0" borderId="0" pivotButton="0" quotePrefix="0" xfId="1"/>
    <xf numFmtId="1" fontId="0" fillId="0" borderId="0" pivotButton="0" quotePrefix="0" xfId="0"/>
    <xf numFmtId="0" fontId="0" fillId="0" borderId="16" applyAlignment="1" pivotButton="0" quotePrefix="0" xfId="0">
      <alignment horizontal="center"/>
    </xf>
    <xf numFmtId="166" fontId="12" fillId="3" borderId="17" pivotButton="0" quotePrefix="0" xfId="0"/>
    <xf numFmtId="166" fontId="12" fillId="4" borderId="16" pivotButton="0" quotePrefix="0" xfId="0"/>
    <xf numFmtId="166" fontId="12" fillId="5" borderId="16" pivotButton="0" quotePrefix="0" xfId="0"/>
    <xf numFmtId="0" fontId="8" fillId="0" borderId="3" pivotButton="0" quotePrefix="0" xfId="0"/>
    <xf numFmtId="0" fontId="2" fillId="0" borderId="3" pivotButton="0" quotePrefix="0" xfId="0"/>
    <xf numFmtId="0" fontId="10" fillId="0" borderId="18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" fontId="5" fillId="0" borderId="12" pivotButton="0" quotePrefix="0" xfId="0"/>
    <xf numFmtId="1" fontId="5" fillId="0" borderId="13" pivotButton="0" quotePrefix="0" xfId="0"/>
    <xf numFmtId="1" fontId="5" fillId="0" borderId="19" pivotButton="0" quotePrefix="0" xfId="0"/>
    <xf numFmtId="1" fontId="7" fillId="0" borderId="19" pivotButton="0" quotePrefix="0" xfId="0"/>
    <xf numFmtId="1" fontId="7" fillId="0" borderId="17" pivotButton="0" quotePrefix="0" xfId="0"/>
    <xf numFmtId="0" fontId="4" fillId="0" borderId="20" applyAlignment="1" pivotButton="0" quotePrefix="0" xfId="0">
      <alignment horizontal="left" wrapText="1"/>
    </xf>
    <xf numFmtId="0" fontId="4" fillId="0" borderId="21" applyAlignment="1" pivotButton="0" quotePrefix="0" xfId="0">
      <alignment horizontal="left" wrapText="1"/>
    </xf>
    <xf numFmtId="0" fontId="6" fillId="0" borderId="21" applyAlignment="1" pivotButton="0" quotePrefix="0" xfId="0">
      <alignment horizontal="left" wrapText="1"/>
    </xf>
    <xf numFmtId="0" fontId="6" fillId="0" borderId="22" applyAlignment="1" pivotButton="0" quotePrefix="0" xfId="0">
      <alignment horizontal="left" wrapText="1"/>
    </xf>
    <xf numFmtId="1" fontId="5" fillId="0" borderId="20" pivotButton="0" quotePrefix="0" xfId="0"/>
    <xf numFmtId="1" fontId="5" fillId="0" borderId="21" pivotButton="0" quotePrefix="0" xfId="0"/>
    <xf numFmtId="1" fontId="7" fillId="0" borderId="21" pivotButton="0" quotePrefix="0" xfId="0"/>
    <xf numFmtId="1" fontId="7" fillId="0" borderId="22" pivotButton="0" quotePrefix="0" xfId="0"/>
    <xf numFmtId="166" fontId="12" fillId="5" borderId="11" pivotButton="0" quotePrefix="0" xfId="0"/>
    <xf numFmtId="0" fontId="2" fillId="0" borderId="0" pivotButton="0" quotePrefix="0" xfId="0"/>
    <xf numFmtId="0" fontId="0" fillId="0" borderId="0" pivotButton="0" quotePrefix="0" xfId="0"/>
    <xf numFmtId="0" fontId="3" fillId="0" borderId="0" pivotButton="0" quotePrefix="0" xfId="1"/>
    <xf numFmtId="0" fontId="3" fillId="0" borderId="0" pivotButton="0" quotePrefix="0" xfId="1"/>
    <xf numFmtId="165" fontId="11" fillId="0" borderId="11" applyAlignment="1" pivotButton="0" quotePrefix="0" xfId="0">
      <alignment horizontal="right" wrapText="1"/>
    </xf>
    <xf numFmtId="166" fontId="12" fillId="3" borderId="14" pivotButton="0" quotePrefix="0" xfId="0"/>
    <xf numFmtId="166" fontId="12" fillId="3" borderId="17" pivotButton="0" quotePrefix="0" xfId="0"/>
    <xf numFmtId="166" fontId="12" fillId="4" borderId="14" pivotButton="0" quotePrefix="0" xfId="0"/>
    <xf numFmtId="166" fontId="12" fillId="4" borderId="16" pivotButton="0" quotePrefix="0" xfId="0"/>
    <xf numFmtId="166" fontId="12" fillId="5" borderId="14" pivotButton="0" quotePrefix="0" xfId="0"/>
    <xf numFmtId="166" fontId="12" fillId="5" borderId="16" pivotButton="0" quotePrefix="0" xfId="0"/>
    <xf numFmtId="166" fontId="12" fillId="5" borderId="11" pivotButton="0" quotePrefix="0" xfId="0"/>
    <xf numFmtId="164" fontId="0" fillId="0" borderId="0" pivotButton="0" quotePrefix="1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cocke@enron.com" TargetMode="External" Id="rId1" /><Relationship Type="http://schemas.openxmlformats.org/officeDocument/2006/relationships/hyperlink" Target="mailto:lgang@eneron.com" TargetMode="External" Id="rId2" /><Relationship Type="http://schemas.openxmlformats.org/officeDocument/2006/relationships/hyperlink" Target="mailto:chris.h.foster@enron.com" TargetMode="External" Id="rId3" /><Relationship Type="http://schemas.openxmlformats.org/officeDocument/2006/relationships/hyperlink" Target="mailto:lrawson@enron.com" TargetMode="External" Id="rId4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J44"/>
  <sheetViews>
    <sheetView tabSelected="1" zoomScale="75" zoomScaleNormal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0" sqref="B10"/>
    </sheetView>
  </sheetViews>
  <sheetFormatPr baseColWidth="8" defaultRowHeight="12.75"/>
  <cols>
    <col width="1.42578125" customWidth="1" style="58" min="1" max="1"/>
    <col width="75.140625" customWidth="1" style="58" min="2" max="2"/>
    <col width="8.7109375" customWidth="1" style="58" min="3" max="26"/>
    <col width="11.140625" bestFit="1" customWidth="1" style="58" min="27" max="27"/>
    <col width="35.28515625" bestFit="1" customWidth="1" style="58" min="36" max="36"/>
  </cols>
  <sheetData>
    <row r="1">
      <c r="C1" s="17" t="n"/>
      <c r="D1" s="17" t="n"/>
    </row>
    <row r="2" ht="18.6" customHeight="1" s="58">
      <c r="B2" s="5" t="n"/>
      <c r="C2" s="39" t="n"/>
      <c r="D2" s="40" t="n"/>
      <c r="E2" s="6" t="n"/>
      <c r="F2" s="21" t="inlineStr">
        <is>
          <t>HANSON PERMANENTE CEMENT</t>
        </is>
      </c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7" t="n"/>
    </row>
    <row r="3">
      <c r="B3" s="8" t="inlineStr">
        <is>
          <t> </t>
        </is>
      </c>
      <c r="G3" t="inlineStr">
        <is>
          <t>Power Usage Forecast</t>
        </is>
      </c>
      <c r="Z3" s="10" t="n"/>
    </row>
    <row r="4">
      <c r="B4" s="11" t="inlineStr">
        <is>
          <t>CALIFORNIA SCHEDULING COORDINATION AND</t>
        </is>
      </c>
      <c r="Z4" s="10" t="n"/>
    </row>
    <row r="5">
      <c r="B5" s="11" t="inlineStr">
        <is>
          <t>ENERGY PURCHASES AND SALES AGREEMENT</t>
        </is>
      </c>
      <c r="Z5" s="10" t="n"/>
      <c r="AJ5" t="n">
        <v>5</v>
      </c>
    </row>
    <row r="6" ht="13.5" customHeight="1" s="58" thickBot="1">
      <c r="B6" s="11" t="n"/>
      <c r="Z6" s="10" t="n"/>
      <c r="AJ6" t="inlineStr">
        <is>
          <t>Monday: Tuesday Scheduling</t>
        </is>
      </c>
    </row>
    <row r="7" ht="13.5" customHeight="1" s="58" thickBot="1">
      <c r="B7" s="12" t="inlineStr">
        <is>
          <t>Day of Scheduling</t>
        </is>
      </c>
      <c r="Z7" s="10" t="n"/>
      <c r="AJ7" t="inlineStr">
        <is>
          <t>Tuesday: Wednesday Scheduling</t>
        </is>
      </c>
    </row>
    <row r="8" ht="16.5" customHeight="1" s="58">
      <c r="B8" s="8" t="n"/>
      <c r="Z8" s="10" t="n"/>
      <c r="AJ8" t="inlineStr">
        <is>
          <t>Wednesday: Thursday Scheduling</t>
        </is>
      </c>
    </row>
    <row r="9" ht="13.5" customHeight="1" s="58" thickBot="1">
      <c r="B9" s="8" t="n"/>
      <c r="Z9" s="10" t="n"/>
      <c r="AJ9" t="inlineStr">
        <is>
          <t>Thursday: Friday &amp; Saturday Scheduling</t>
        </is>
      </c>
    </row>
    <row r="10" ht="16.5" customHeight="1" s="58" thickBot="1">
      <c r="B10" s="61" t="n">
        <v>37402</v>
      </c>
      <c r="C10" s="23" t="inlineStr">
        <is>
          <t>HE</t>
        </is>
      </c>
      <c r="D10" s="23" t="inlineStr">
        <is>
          <t>HE</t>
        </is>
      </c>
      <c r="E10" s="23" t="inlineStr">
        <is>
          <t>HE</t>
        </is>
      </c>
      <c r="F10" s="23" t="inlineStr">
        <is>
          <t>HE</t>
        </is>
      </c>
      <c r="G10" s="23" t="inlineStr">
        <is>
          <t>HE</t>
        </is>
      </c>
      <c r="H10" s="23" t="inlineStr">
        <is>
          <t>HE</t>
        </is>
      </c>
      <c r="I10" s="23" t="inlineStr">
        <is>
          <t>HE</t>
        </is>
      </c>
      <c r="J10" s="23" t="inlineStr">
        <is>
          <t>HE</t>
        </is>
      </c>
      <c r="K10" s="23" t="inlineStr">
        <is>
          <t>HE</t>
        </is>
      </c>
      <c r="L10" s="23" t="inlineStr">
        <is>
          <t>HE</t>
        </is>
      </c>
      <c r="M10" s="23" t="inlineStr">
        <is>
          <t>HE</t>
        </is>
      </c>
      <c r="N10" s="23" t="inlineStr">
        <is>
          <t>HE</t>
        </is>
      </c>
      <c r="O10" s="23" t="inlineStr">
        <is>
          <t>HE</t>
        </is>
      </c>
      <c r="P10" s="23" t="inlineStr">
        <is>
          <t>HE</t>
        </is>
      </c>
      <c r="Q10" s="23" t="inlineStr">
        <is>
          <t>HE</t>
        </is>
      </c>
      <c r="R10" s="23" t="inlineStr">
        <is>
          <t>HE</t>
        </is>
      </c>
      <c r="S10" s="23" t="inlineStr">
        <is>
          <t>HE</t>
        </is>
      </c>
      <c r="T10" s="23" t="inlineStr">
        <is>
          <t>HE</t>
        </is>
      </c>
      <c r="U10" s="23" t="inlineStr">
        <is>
          <t>HE</t>
        </is>
      </c>
      <c r="V10" s="23" t="inlineStr">
        <is>
          <t>HE</t>
        </is>
      </c>
      <c r="W10" s="23" t="inlineStr">
        <is>
          <t>HE</t>
        </is>
      </c>
      <c r="X10" s="23" t="inlineStr">
        <is>
          <t>HE</t>
        </is>
      </c>
      <c r="Y10" s="23" t="inlineStr">
        <is>
          <t>HE</t>
        </is>
      </c>
      <c r="Z10" s="41" t="inlineStr">
        <is>
          <t>HE</t>
        </is>
      </c>
      <c r="AA10" s="24" t="inlineStr">
        <is>
          <t>Total</t>
        </is>
      </c>
      <c r="AJ10" t="inlineStr">
        <is>
          <t>Friday: Sunday and Monday LLH Scheduling</t>
        </is>
      </c>
    </row>
    <row r="11" ht="16.15" customHeight="1" s="58" thickBot="1">
      <c r="B11" s="61" t="n">
        <v>37403</v>
      </c>
      <c r="C11" s="25" t="n">
        <v>1</v>
      </c>
      <c r="D11" s="25" t="n">
        <v>2</v>
      </c>
      <c r="E11" s="25" t="n">
        <v>3</v>
      </c>
      <c r="F11" s="25" t="n">
        <v>4</v>
      </c>
      <c r="G11" s="25" t="n">
        <v>5</v>
      </c>
      <c r="H11" s="25" t="n">
        <v>6</v>
      </c>
      <c r="I11" s="25" t="n">
        <v>7</v>
      </c>
      <c r="J11" s="25" t="n">
        <v>8</v>
      </c>
      <c r="K11" s="25" t="n">
        <v>9</v>
      </c>
      <c r="L11" s="25" t="n">
        <v>10</v>
      </c>
      <c r="M11" s="25" t="n">
        <v>11</v>
      </c>
      <c r="N11" s="25" t="n">
        <v>12</v>
      </c>
      <c r="O11" s="25" t="n">
        <v>13</v>
      </c>
      <c r="P11" s="25" t="n">
        <v>14</v>
      </c>
      <c r="Q11" s="25" t="n">
        <v>15</v>
      </c>
      <c r="R11" s="25" t="n">
        <v>16</v>
      </c>
      <c r="S11" s="25" t="n">
        <v>17</v>
      </c>
      <c r="T11" s="25" t="n">
        <v>18</v>
      </c>
      <c r="U11" s="25" t="n">
        <v>19</v>
      </c>
      <c r="V11" s="25" t="n">
        <v>20</v>
      </c>
      <c r="W11" s="25" t="n">
        <v>21</v>
      </c>
      <c r="X11" s="25" t="n">
        <v>22</v>
      </c>
      <c r="Y11" s="25" t="n">
        <v>23</v>
      </c>
      <c r="Z11" s="42" t="n">
        <v>24</v>
      </c>
      <c r="AA11" s="35" t="n"/>
      <c r="AB11" s="1" t="n"/>
      <c r="AC11" s="1" t="n"/>
      <c r="AD11" s="1" t="n"/>
      <c r="AE11" s="1" t="n"/>
      <c r="AF11" s="1" t="n"/>
      <c r="AJ11" t="inlineStr">
        <is>
          <t>Friday: Monday HLH</t>
        </is>
      </c>
    </row>
    <row r="12" ht="19.15" customHeight="1" s="58" thickBot="1">
      <c r="B12" s="26">
        <f>IF(AJ5=1,"Long Term Purchase Quantity for Tuesday",IF(AJ5=2,"Long Term Purchase Quantity for Wednesday",IF(AJ5=3,"Long Term Purchase Quantity for Thursday",IF(AJ5=4,"Long Term Purchase Quantity for Friday",IF(AJ5=5,"Long Term Purchase Quantity for Sunday",IF(AJ5=7,"Long Term Purchase Quantity for a Holiday",IF(AJ5=6,"","")))))))</f>
        <v/>
      </c>
      <c r="C12" s="62" t="n">
        <v>29.772</v>
      </c>
      <c r="D12" s="62" t="n">
        <v>29.58</v>
      </c>
      <c r="E12" s="62" t="n">
        <v>29.568</v>
      </c>
      <c r="F12" s="62" t="n">
        <v>29.424</v>
      </c>
      <c r="G12" s="62" t="n">
        <v>28.332</v>
      </c>
      <c r="H12" s="62" t="n">
        <v>29.436</v>
      </c>
      <c r="I12" s="62" t="n">
        <v>29.436</v>
      </c>
      <c r="J12" s="62" t="n">
        <v>29.436</v>
      </c>
      <c r="K12" s="62" t="n">
        <v>29.484</v>
      </c>
      <c r="L12" s="62" t="n">
        <v>29.1</v>
      </c>
      <c r="M12" s="62" t="n">
        <v>25.08</v>
      </c>
      <c r="N12" s="62" t="n">
        <v>23.256</v>
      </c>
      <c r="O12" s="62" t="n">
        <v>24.936</v>
      </c>
      <c r="P12" s="62" t="n">
        <v>25.416</v>
      </c>
      <c r="Q12" s="62" t="n">
        <v>28.644</v>
      </c>
      <c r="R12" s="62" t="n">
        <v>28.032</v>
      </c>
      <c r="S12" s="62" t="n">
        <v>24.864</v>
      </c>
      <c r="T12" s="62" t="n">
        <v>24.804</v>
      </c>
      <c r="U12" s="62" t="n">
        <v>24.792</v>
      </c>
      <c r="V12" s="62" t="n">
        <v>24.792</v>
      </c>
      <c r="W12" s="62" t="n">
        <v>24.888</v>
      </c>
      <c r="X12" s="62" t="n">
        <v>23.268</v>
      </c>
      <c r="Y12" s="62" t="n">
        <v>24.9</v>
      </c>
      <c r="Z12" s="62" t="n">
        <v>24.96</v>
      </c>
      <c r="AA12" s="63">
        <f>SUM(C12:Z12)</f>
        <v/>
      </c>
      <c r="AJ12" t="inlineStr">
        <is>
          <t>Holiday</t>
        </is>
      </c>
    </row>
    <row r="13" ht="19.15" customHeight="1" s="58" thickBot="1">
      <c r="B13" s="26">
        <f>IF(AJ5=4,"Long Term Purchase Quantity for Saturday",IF(AJ5=5,"Long Term Purchase Quantity for Monday LLH",IF(AJ5=6,"Long Term Purchase Quantity for Monday HLH","")))</f>
        <v/>
      </c>
      <c r="C13" s="62" t="n">
        <v>25.008</v>
      </c>
      <c r="D13" s="62" t="n">
        <v>23.316</v>
      </c>
      <c r="E13" s="62" t="n">
        <v>18.444</v>
      </c>
      <c r="F13" s="62" t="n">
        <v>17.544</v>
      </c>
      <c r="G13" s="62" t="n">
        <v>17.688</v>
      </c>
      <c r="H13" s="62" t="n">
        <v>14.832</v>
      </c>
      <c r="I13" s="62" t="n">
        <v>12.552</v>
      </c>
      <c r="J13" s="62" t="n">
        <v>15.264</v>
      </c>
      <c r="K13" s="62" t="n">
        <v>17.352</v>
      </c>
      <c r="L13" s="62" t="n">
        <v>15.048</v>
      </c>
      <c r="M13" s="62" t="n">
        <v>14.412</v>
      </c>
      <c r="N13" s="62" t="n">
        <v>13.392</v>
      </c>
      <c r="O13" s="62" t="n">
        <v>13.356</v>
      </c>
      <c r="P13" s="62" t="n">
        <v>13.332</v>
      </c>
      <c r="Q13" s="62" t="n">
        <v>14.688</v>
      </c>
      <c r="R13" s="62" t="n">
        <v>14.544</v>
      </c>
      <c r="S13" s="62" t="n">
        <v>14.28</v>
      </c>
      <c r="T13" s="62" t="n">
        <v>12.792</v>
      </c>
      <c r="U13" s="62" t="n">
        <v>13.296</v>
      </c>
      <c r="V13" s="62" t="n">
        <v>15.252</v>
      </c>
      <c r="W13" s="62" t="n">
        <v>15.396</v>
      </c>
      <c r="X13" s="62" t="n">
        <v>15</v>
      </c>
      <c r="Y13" s="62" t="n">
        <v>14.952</v>
      </c>
      <c r="Z13" s="62" t="n">
        <v>15.384</v>
      </c>
      <c r="AA13" s="63" t="n"/>
    </row>
    <row r="14" ht="16.5" customHeight="1" s="58" thickBot="1">
      <c r="B14" s="27">
        <f>IF(AJ5=1,"Expected Usage for Tuesday",IF(AJ5=2,"Expected Usage for Wednesday",IF(AJ5=3,"Expected Usage for Thursday",IF(AJ5=4,"Expected Usage for Friday",IF(AJ5=5,"Expected Usage for Sunday",IF(AJ5=7,"Expected Usage for a Holiday",IF(AJ5=6,"","")))))))</f>
        <v/>
      </c>
      <c r="C14" s="64" t="n">
        <v>25.965</v>
      </c>
      <c r="D14" s="64" t="n">
        <v>25.965</v>
      </c>
      <c r="E14" s="64" t="n">
        <v>25.965</v>
      </c>
      <c r="F14" s="64" t="n">
        <v>25.965</v>
      </c>
      <c r="G14" s="64" t="n">
        <v>25.965</v>
      </c>
      <c r="H14" s="64" t="n">
        <v>25.965</v>
      </c>
      <c r="I14" s="64" t="n">
        <v>26.165</v>
      </c>
      <c r="J14" s="64" t="n">
        <v>26.165</v>
      </c>
      <c r="K14" s="64" t="n">
        <v>26.165</v>
      </c>
      <c r="L14" s="64" t="n">
        <v>26.165</v>
      </c>
      <c r="M14" s="64" t="n">
        <v>26.165</v>
      </c>
      <c r="N14" s="64" t="n">
        <v>26.165</v>
      </c>
      <c r="O14" s="64" t="n">
        <v>26.165</v>
      </c>
      <c r="P14" s="64" t="n">
        <v>26.165</v>
      </c>
      <c r="Q14" s="64" t="n">
        <v>26.165</v>
      </c>
      <c r="R14" s="64" t="n">
        <v>26.165</v>
      </c>
      <c r="S14" s="64" t="n">
        <v>26.165</v>
      </c>
      <c r="T14" s="64" t="n">
        <v>26.165</v>
      </c>
      <c r="U14" s="64" t="n">
        <v>25.965</v>
      </c>
      <c r="V14" s="64" t="n">
        <v>25.965</v>
      </c>
      <c r="W14" s="64" t="n">
        <v>25.965</v>
      </c>
      <c r="X14" s="64" t="n">
        <v>25.965</v>
      </c>
      <c r="Y14" s="64" t="n">
        <v>25.965</v>
      </c>
      <c r="Z14" s="64" t="n">
        <v>25.965</v>
      </c>
      <c r="AA14" s="65">
        <f>SUM(C14:Z14)</f>
        <v/>
      </c>
    </row>
    <row r="15" ht="16.5" customHeight="1" s="58" thickBot="1">
      <c r="B15" s="27">
        <f>IF(AJ5=4,"Expected Usage for Saturday",IF(AJ5=5,"Expected Usage for Monday LLH",IF(AJ5=6,"Expected Usage for Monday HLH","")))</f>
        <v/>
      </c>
      <c r="C15" s="64" t="n">
        <v>25.965</v>
      </c>
      <c r="D15" s="64" t="n">
        <v>25.965</v>
      </c>
      <c r="E15" s="64" t="n">
        <v>25.965</v>
      </c>
      <c r="F15" s="64" t="n">
        <v>25.965</v>
      </c>
      <c r="G15" s="64" t="n">
        <v>26.715</v>
      </c>
      <c r="H15" s="64" t="n">
        <v>26.715</v>
      </c>
      <c r="I15" s="64" t="n">
        <v>26.915</v>
      </c>
      <c r="J15" s="64" t="n">
        <v>26.915</v>
      </c>
      <c r="K15" s="64" t="n">
        <v>26.915</v>
      </c>
      <c r="L15" s="64" t="n">
        <v>26.915</v>
      </c>
      <c r="M15" s="64" t="n">
        <v>26.915</v>
      </c>
      <c r="N15" s="64" t="n">
        <v>26.915</v>
      </c>
      <c r="O15" s="64" t="n">
        <v>17.965</v>
      </c>
      <c r="P15" s="64" t="n">
        <v>17.965</v>
      </c>
      <c r="Q15" s="64" t="n">
        <v>18.715</v>
      </c>
      <c r="R15" s="64" t="n">
        <v>18.715</v>
      </c>
      <c r="S15" s="64" t="n">
        <v>18.715</v>
      </c>
      <c r="T15" s="64" t="n">
        <v>18.715</v>
      </c>
      <c r="U15" s="64" t="n">
        <v>26.715</v>
      </c>
      <c r="V15" s="64" t="n">
        <v>26.715</v>
      </c>
      <c r="W15" s="64" t="n">
        <v>26.715</v>
      </c>
      <c r="X15" s="64" t="n">
        <v>26.715</v>
      </c>
      <c r="Y15" s="64" t="n">
        <v>28.72</v>
      </c>
      <c r="Z15" s="64" t="n">
        <v>28.72</v>
      </c>
      <c r="AA15" s="65" t="n"/>
    </row>
    <row r="16" ht="18.75" customHeight="1" s="58" thickBot="1">
      <c r="B16" s="30">
        <f>IF(AJ5=1,"Preschedule Quantity for Tuesday",IF(AJ5=2,"Preschedule Quantity for Wednesday",IF(AJ5=3,"Preschedule Quantity for Thursday",IF(AJ5=4,"Preschedule Quantity for Friday",IF(AJ5=5,"Preschedule Quantity for Sunday",IF(AJ5=7,"Preschedule Quantity for a Holiday",IF(AJ5=6,"","")))))))</f>
        <v/>
      </c>
      <c r="C16" s="66">
        <f>IF($AJ$5=6,"",C12+C18+C20)</f>
        <v/>
      </c>
      <c r="D16" s="66">
        <f>IF($AJ$5=6,"",D12+D18+D20)</f>
        <v/>
      </c>
      <c r="E16" s="66">
        <f>IF($AJ$5=6,"",E12+E18+E20)</f>
        <v/>
      </c>
      <c r="F16" s="66">
        <f>IF($AJ$5=6,"",F12+F18+F20)</f>
        <v/>
      </c>
      <c r="G16" s="66">
        <f>IF($AJ$5=6,"",G12+G18+G20)</f>
        <v/>
      </c>
      <c r="H16" s="66">
        <f>IF($AJ$5=6,"",H12+H18+H20)</f>
        <v/>
      </c>
      <c r="I16" s="66">
        <f>IF($AJ$5=6,"",I12+I18+I20)</f>
        <v/>
      </c>
      <c r="J16" s="66">
        <f>IF($AJ$5=6,"",J12+J18+J20)</f>
        <v/>
      </c>
      <c r="K16" s="66">
        <f>IF($AJ$5=6,"",K12+K18+K20)</f>
        <v/>
      </c>
      <c r="L16" s="66">
        <f>IF($AJ$5=6,"",L12+L18+L20)</f>
        <v/>
      </c>
      <c r="M16" s="66">
        <f>IF($AJ$5=6,"",M12+M18+M20)</f>
        <v/>
      </c>
      <c r="N16" s="66">
        <f>IF($AJ$5=6,"",N12+N18+N20)</f>
        <v/>
      </c>
      <c r="O16" s="66">
        <f>IF($AJ$5=6,"",O12+O18+O20)</f>
        <v/>
      </c>
      <c r="P16" s="66">
        <f>IF($AJ$5=6,"",P12+P18+P20)</f>
        <v/>
      </c>
      <c r="Q16" s="66">
        <f>IF($AJ$5=6,"",Q12+Q18+Q20)</f>
        <v/>
      </c>
      <c r="R16" s="66">
        <f>IF($AJ$5=6,"",R12+R18+R20)</f>
        <v/>
      </c>
      <c r="S16" s="66">
        <f>IF($AJ$5=6,"",S12+S18+S20)</f>
        <v/>
      </c>
      <c r="T16" s="66">
        <f>IF($AJ$5=6,"",T12+T18+T20)</f>
        <v/>
      </c>
      <c r="U16" s="66">
        <f>IF($AJ$5=6,"",U12+U18+U20)</f>
        <v/>
      </c>
      <c r="V16" s="66">
        <f>IF($AJ$5=6,"",V12+V18+V20)</f>
        <v/>
      </c>
      <c r="W16" s="66">
        <f>IF($AJ$5=6,"",W12+W18+W20)</f>
        <v/>
      </c>
      <c r="X16" s="66">
        <f>IF($AJ$5=6,"",X12+X18+X20)</f>
        <v/>
      </c>
      <c r="Y16" s="66">
        <f>IF($AJ$5=6,"",Y12+Y18+Y20)</f>
        <v/>
      </c>
      <c r="Z16" s="66">
        <f>IF($AJ$5=6,"",Z12+Z18+Z20)</f>
        <v/>
      </c>
      <c r="AA16" s="67">
        <f>SUM(C16:Z16)</f>
        <v/>
      </c>
    </row>
    <row r="17" ht="18.75" customHeight="1" s="58" thickBot="1">
      <c r="B17" s="30">
        <f>IF(AJ5=4,"Preschedule Quantity for Saturday",IF(AJ5=5,"Preschedule Quantity for Monday LLH",IF(AJ5=6,"Preschedule Quantity for Monday HLH","")))</f>
        <v/>
      </c>
      <c r="C17" s="68">
        <f>IF($AJ$5=6,"",IF(AND($AJ$5&gt;3,$AJ$5&lt;7),C13+C19+C21,""))</f>
        <v/>
      </c>
      <c r="D17" s="68">
        <f>IF($AJ$5=6,"",IF(AND($AJ$5&gt;3,$AJ$5&lt;7),D13+D19+D21,""))</f>
        <v/>
      </c>
      <c r="E17" s="68">
        <f>IF($AJ$5=6,"",IF(AND($AJ$5&gt;3,$AJ$5&lt;7),E13+E19+E21,""))</f>
        <v/>
      </c>
      <c r="F17" s="68">
        <f>IF($AJ$5=6,"",IF(AND($AJ$5&gt;3,$AJ$5&lt;7),F13+F19+F21,""))</f>
        <v/>
      </c>
      <c r="G17" s="68">
        <f>IF($AJ$5=6,"",IF(AND($AJ$5&gt;3,$AJ$5&lt;7),G13+G19+G21,""))</f>
        <v/>
      </c>
      <c r="H17" s="68">
        <f>IF($AJ$5=6,"",IF(AND($AJ$5&gt;3,$AJ$5&lt;7),H13+H19+H21,""))</f>
        <v/>
      </c>
      <c r="I17" s="68">
        <f>IF($AJ$5=5,"",IF(AND($AJ$5&gt;3,$AJ$5&lt;7),I13+I19+I21,""))</f>
        <v/>
      </c>
      <c r="J17" s="68">
        <f>IF($AJ$5=5,"",IF(AND($AJ$5&gt;3,$AJ$5&lt;7),J13+J19+J21,""))</f>
        <v/>
      </c>
      <c r="K17" s="68">
        <f>IF($AJ$5=5,"",IF(AND($AJ$5&gt;3,$AJ$5&lt;7),K13+K19+K21,""))</f>
        <v/>
      </c>
      <c r="L17" s="68">
        <f>IF($AJ$5=5,"",IF(AND($AJ$5&gt;3,$AJ$5&lt;7),L13+L19+L21,""))</f>
        <v/>
      </c>
      <c r="M17" s="68">
        <f>IF($AJ$5=5,"",IF(AND($AJ$5&gt;3,$AJ$5&lt;7),M13+M19+M21,""))</f>
        <v/>
      </c>
      <c r="N17" s="68">
        <f>IF($AJ$5=5,"",IF(AND($AJ$5&gt;3,$AJ$5&lt;7),N13+N19+N21,""))</f>
        <v/>
      </c>
      <c r="O17" s="68">
        <f>IF($AJ$5=5,"",IF(AND($AJ$5&gt;3,$AJ$5&lt;7),O13+O19+O21,""))</f>
        <v/>
      </c>
      <c r="P17" s="68">
        <f>IF($AJ$5=5,"",IF(AND($AJ$5&gt;3,$AJ$5&lt;7),P13+P19+P21,""))</f>
        <v/>
      </c>
      <c r="Q17" s="68">
        <f>IF($AJ$5=5,"",IF(AND($AJ$5&gt;3,$AJ$5&lt;7),Q13+Q19+Q21,""))</f>
        <v/>
      </c>
      <c r="R17" s="68">
        <f>IF($AJ$5=5,"",IF(AND($AJ$5&gt;3,$AJ$5&lt;7),R13+R19+R21,""))</f>
        <v/>
      </c>
      <c r="S17" s="68">
        <f>IF($AJ$5=5,"",IF(AND($AJ$5&gt;3,$AJ$5&lt;7),S13+S19+S21,""))</f>
        <v/>
      </c>
      <c r="T17" s="68">
        <f>IF($AJ$5=5,"",IF(AND($AJ$5&gt;3,$AJ$5&lt;7),T13+T19+T21,""))</f>
        <v/>
      </c>
      <c r="U17" s="68">
        <f>IF($AJ$5=5,"",IF(AND($AJ$5&gt;3,$AJ$5&lt;7),U13+U19+U21,""))</f>
        <v/>
      </c>
      <c r="V17" s="68">
        <f>IF($AJ$5=5,"",IF(AND($AJ$5&gt;3,$AJ$5&lt;7),V13+V19+V21,""))</f>
        <v/>
      </c>
      <c r="W17" s="68">
        <f>IF($AJ$5=5,"",IF(AND($AJ$5&gt;3,$AJ$5&lt;7),W13+W19+W21,""))</f>
        <v/>
      </c>
      <c r="X17" s="68">
        <f>IF($AJ$5=5,"",IF(AND($AJ$5&gt;3,$AJ$5&lt;7),X13+X19+X21,""))</f>
        <v/>
      </c>
      <c r="Y17" s="68">
        <f>IF($AJ$5=6,"",IF(AND($AJ$5&gt;3,$AJ$5&lt;7),Y13+Y19+Y21,""))</f>
        <v/>
      </c>
      <c r="Z17" s="68">
        <f>IF($AJ$5=6,"",IF(AND($AJ$5&gt;3,$AJ$5&lt;7),Z13+Z19+Z21,""))</f>
        <v/>
      </c>
      <c r="AA17" s="67" t="n"/>
    </row>
    <row r="18" ht="12.75" customHeight="1" s="58">
      <c r="B18" s="48">
        <f>IF(AJ5=1,"Total Incremental Quantity (Hanson needs to purchase) for Tuesday",IF(AJ5=2,"Total Incremental Quantity (Hanson needs to purchase) for Wednesday",IF(AJ5=3,"Total Incremental Quantity (Hanson needs to purchase) for Thursday",IF(AJ5=4,"Total Incremental Quantity (Hanson needs to purchase) for Friday",IF(AJ5=5,"Total Incremental Quantity (Hanson needs to purchase) for Sunday",IF(AJ5=7,"Total Incremental Quantity (Hanson needs to purchase) for a Holiday",IF(AJ5=6,"","")))))))</f>
        <v/>
      </c>
      <c r="C18" s="52">
        <f>IF($AJ$5=6,"",ROUND((IF(C14&gt;C12,C14-C12,0)),0))</f>
        <v/>
      </c>
      <c r="D18" s="43">
        <f>IF($AJ$5=6,"",ROUND((IF(D14&gt;D12,D14-D12,0)),0))</f>
        <v/>
      </c>
      <c r="E18" s="43">
        <f>IF($AJ$5=6,"",ROUND((IF(E14&gt;E12,E14-E12,0)),0))</f>
        <v/>
      </c>
      <c r="F18" s="43">
        <f>IF($AJ$5=6,"",ROUND((IF(F14&gt;F12,F14-F12,0)),0))</f>
        <v/>
      </c>
      <c r="G18" s="43">
        <f>IF($AJ$5=6,"",ROUND((IF(G14&gt;G12,G14-G12,0)),0))</f>
        <v/>
      </c>
      <c r="H18" s="43">
        <f>IF($AJ$5=6,"",ROUND((IF(H14&gt;H12,H14-H12,0)),0))</f>
        <v/>
      </c>
      <c r="I18" s="43">
        <f>IF($AJ$5=6,"",ROUND((IF(I14&gt;I12,I14-I12,0)),0))</f>
        <v/>
      </c>
      <c r="J18" s="43">
        <f>IF($AJ$5=6,"",ROUND((IF(J14&gt;J12,J14-J12,0)),0))</f>
        <v/>
      </c>
      <c r="K18" s="43">
        <f>IF($AJ$5=6,"",ROUND((IF(K14&gt;K12,K14-K12,0)),0))</f>
        <v/>
      </c>
      <c r="L18" s="43">
        <f>IF($AJ$5=6,"",ROUND((IF(L14&gt;L12,L14-L12,0)),0))</f>
        <v/>
      </c>
      <c r="M18" s="43">
        <f>IF($AJ$5=6,"",ROUND((IF(M14&gt;M12,M14-M12,0)),0))</f>
        <v/>
      </c>
      <c r="N18" s="43">
        <f>IF($AJ$5=6,"",ROUND((IF(N14&gt;N12,N14-N12,0)),0))</f>
        <v/>
      </c>
      <c r="O18" s="43">
        <f>IF($AJ$5=6,"",ROUND((IF(O14&gt;O12,O14-O12,0)),0))</f>
        <v/>
      </c>
      <c r="P18" s="43">
        <f>IF($AJ$5=6,"",ROUND((IF(P14&gt;P12,P14-P12,0)),0))</f>
        <v/>
      </c>
      <c r="Q18" s="43">
        <f>IF($AJ$5=6,"",ROUND((IF(Q14&gt;Q12,Q14-Q12,0)),0))</f>
        <v/>
      </c>
      <c r="R18" s="43">
        <f>IF($AJ$5=6,"",ROUND((IF(R14&gt;R12,R14-R12,0)),0))</f>
        <v/>
      </c>
      <c r="S18" s="43">
        <f>IF($AJ$5=6,"",ROUND((IF(S14&gt;S12,S14-S12,0)),0))</f>
        <v/>
      </c>
      <c r="T18" s="43">
        <f>IF($AJ$5=6,"",ROUND((IF(T14&gt;T12,T14-T12,0)),0))</f>
        <v/>
      </c>
      <c r="U18" s="43">
        <f>IF($AJ$5=6,"",ROUND((IF(U14&gt;U12,U14-U12,0)),0))</f>
        <v/>
      </c>
      <c r="V18" s="43">
        <f>IF($AJ$5=6,"",ROUND((IF(V14&gt;V12,V14-V12,0)),0))</f>
        <v/>
      </c>
      <c r="W18" s="43">
        <f>IF($AJ$5=6,"",ROUND((IF(W14&gt;W12,W14-W12,0)),0))</f>
        <v/>
      </c>
      <c r="X18" s="43">
        <f>IF($AJ$5=6,"",ROUND((IF(X14&gt;X12,X14-X12,0)),0))</f>
        <v/>
      </c>
      <c r="Y18" s="43">
        <f>IF($AJ$5=6,"",ROUND((IF(Y14&gt;Y12,Y14-Y12,0)),0))</f>
        <v/>
      </c>
      <c r="Z18" s="44">
        <f>IF($AJ$5=6,"",ROUND((IF(Z14&gt;Z12,Z14-Z12,0)),0))</f>
        <v/>
      </c>
    </row>
    <row r="19" ht="12.75" customHeight="1" s="58">
      <c r="B19" s="49">
        <f>IF(AJ5=4,"Total Incremental Quantity (Hanson needs to purchase) for Saturday",IF(AJ5=5,"Total Incremental Quantity (Hanson needs to purchase) for Monday LLH",IF(AJ5=6,"Total Incremental Quantity (Hanson needs to purchase) for Monday HLH","")))</f>
        <v/>
      </c>
      <c r="C19" s="53">
        <f>IF($AJ$5=6,"",IF(AND($AJ$5&gt;3,$AJ$5&lt;7),ROUND((IF(C15&gt;C13,C15-C13,0)),0),""))</f>
        <v/>
      </c>
      <c r="D19" s="2">
        <f>IF($AJ$5=6,"",IF(AND($AJ$5&gt;3,$AJ$5&lt;7),ROUND((IF(D15&gt;D13,D15-D13,0)),0),""))</f>
        <v/>
      </c>
      <c r="E19" s="2">
        <f>IF($AJ$5=6,"",IF(AND($AJ$5&gt;3,$AJ$5&lt;7),ROUND((IF(E15&gt;E13,E15-E13,0)),0),""))</f>
        <v/>
      </c>
      <c r="F19" s="2">
        <f>IF($AJ$5=6,"",IF(AND($AJ$5&gt;3,$AJ$5&lt;7),ROUND((IF(F15&gt;F13,F15-F13,0)),0),""))</f>
        <v/>
      </c>
      <c r="G19" s="2">
        <f>IF($AJ$5=6,"",IF(AND($AJ$5&gt;3,$AJ$5&lt;7),ROUND((IF(G15&gt;G13,G15-G13,0)),0),""))</f>
        <v/>
      </c>
      <c r="H19" s="2">
        <f>IF($AJ$5=6,"",IF(AND($AJ$5&gt;3,$AJ$5&lt;7),ROUND((IF(H15&gt;H13,H15-H13,0)),0),""))</f>
        <v/>
      </c>
      <c r="I19" s="2">
        <f>IF($AJ$5=5,"",IF(AND($AJ$5&gt;3,$AJ$5&lt;7),ROUND((IF(I15&gt;I13,I15-I13,0)),0),""))</f>
        <v/>
      </c>
      <c r="J19" s="2">
        <f>IF($AJ$5=5,"",IF(AND($AJ$5&gt;3,$AJ$5&lt;7),ROUND((IF(J15&gt;J13,J15-J13,0)),0),""))</f>
        <v/>
      </c>
      <c r="K19" s="2">
        <f>IF($AJ$5=5,"",IF(AND($AJ$5&gt;3,$AJ$5&lt;7),ROUND((IF(K15&gt;K13,K15-K13,0)),0),""))</f>
        <v/>
      </c>
      <c r="L19" s="2">
        <f>IF($AJ$5=5,"",IF(AND($AJ$5&gt;3,$AJ$5&lt;7),ROUND((IF(L15&gt;L13,L15-L13,0)),0),""))</f>
        <v/>
      </c>
      <c r="M19" s="2">
        <f>IF($AJ$5=5,"",IF(AND($AJ$5&gt;3,$AJ$5&lt;7),ROUND((IF(M15&gt;M13,M15-M13,0)),0),""))</f>
        <v/>
      </c>
      <c r="N19" s="2">
        <f>IF($AJ$5=5,"",IF(AND($AJ$5&gt;3,$AJ$5&lt;7),ROUND((IF(N15&gt;N13,N15-N13,0)),0),""))</f>
        <v/>
      </c>
      <c r="O19" s="2">
        <f>IF($AJ$5=5,"",IF(AND($AJ$5&gt;3,$AJ$5&lt;7),ROUND((IF(O15&gt;O13,O15-O13,0)),0),""))</f>
        <v/>
      </c>
      <c r="P19" s="2">
        <f>IF($AJ$5=5,"",IF(AND($AJ$5&gt;3,$AJ$5&lt;7),ROUND((IF(P15&gt;P13,P15-P13,0)),0),""))</f>
        <v/>
      </c>
      <c r="Q19" s="2">
        <f>IF($AJ$5=5,"",IF(AND($AJ$5&gt;3,$AJ$5&lt;7),ROUND((IF(Q15&gt;Q13,Q15-Q13,0)),0),""))</f>
        <v/>
      </c>
      <c r="R19" s="2">
        <f>IF($AJ$5=5,"",IF(AND($AJ$5&gt;3,$AJ$5&lt;7),ROUND((IF(R15&gt;R13,R15-R13,0)),0),""))</f>
        <v/>
      </c>
      <c r="S19" s="2">
        <f>IF($AJ$5=5,"",IF(AND($AJ$5&gt;3,$AJ$5&lt;7),ROUND((IF(S15&gt;S13,S15-S13,0)),0),""))</f>
        <v/>
      </c>
      <c r="T19" s="2">
        <f>IF($AJ$5=5,"",IF(AND($AJ$5&gt;3,$AJ$5&lt;7),ROUND((IF(T15&gt;T13,T15-T13,0)),0),""))</f>
        <v/>
      </c>
      <c r="U19" s="2">
        <f>IF($AJ$5=5,"",IF(AND($AJ$5&gt;3,$AJ$5&lt;7),ROUND((IF(U15&gt;U13,U15-U13,0)),0),""))</f>
        <v/>
      </c>
      <c r="V19" s="2">
        <f>IF($AJ$5=5,"",IF(AND($AJ$5&gt;3,$AJ$5&lt;7),ROUND((IF(V15&gt;V13,V15-V13,0)),0),""))</f>
        <v/>
      </c>
      <c r="W19" s="2">
        <f>IF($AJ$5=5,"",IF(AND($AJ$5&gt;3,$AJ$5&lt;7),ROUND((IF(W15&gt;W13,W15-W13,0)),0),""))</f>
        <v/>
      </c>
      <c r="X19" s="2">
        <f>IF($AJ$5=5,"",IF(AND($AJ$5&gt;3,$AJ$5&lt;7),ROUND((IF(X15&gt;X13,X15-X13,0)),0),""))</f>
        <v/>
      </c>
      <c r="Y19" s="2">
        <f>IF($AJ$5=6,"",IF(AND($AJ$5&gt;3,$AJ$5&lt;7),ROUND((IF(Y15&gt;Y13,Y15-Y13,0)),0),""))</f>
        <v/>
      </c>
      <c r="Z19" s="45">
        <f>IF($AJ$5=6,"",IF(AND($AJ$5&gt;3,$AJ$5&lt;7),ROUND((IF(Z15&gt;Z13,Z15-Z13,0)),0),""))</f>
        <v/>
      </c>
    </row>
    <row r="20" ht="12.75" customHeight="1" s="58">
      <c r="B20" s="50">
        <f>IF(AJ5=1,"Total Decremental Quantity (Hanson needs to sell) for Tuesday",IF(AJ5=2,"Total Decremental Quantity (Hanson needs to sell) for Wednesday",IF(AJ5=3,"Total Decremental Quantity (Hanson needs to sell) for Thursday",IF(AJ5=4,"Total Decremental Quantity (Hanson needs to sell) for Friday",IF(AJ5=5,"Total Decremental Quantity (Hanson needs to sell) for Sunday",IF(AJ5=7,"Total Decremental Quantity (Hanson needs to sell) for a Holiday",IF(AJ5=6,"","")))))))</f>
        <v/>
      </c>
      <c r="C20" s="54">
        <f>IF($AJ$5=6,"",ROUND(IF(C14&gt;C12,0,C14-C12),0))</f>
        <v/>
      </c>
      <c r="D20" s="4">
        <f>IF($AJ$5=6,"",ROUND(IF(D14&gt;D12,0,D14-D12),0))</f>
        <v/>
      </c>
      <c r="E20" s="4">
        <f>IF($AJ$5=6,"",ROUND(IF(E14&gt;E12,0,E14-E12),0))</f>
        <v/>
      </c>
      <c r="F20" s="4">
        <f>IF($AJ$5=6,"",ROUND(IF(F14&gt;F12,0,F14-F12),0))</f>
        <v/>
      </c>
      <c r="G20" s="4">
        <f>IF($AJ$5=6,"",ROUND(IF(G14&gt;G12,0,G14-G12),0))</f>
        <v/>
      </c>
      <c r="H20" s="4">
        <f>IF($AJ$5=6,"",ROUND(IF(H14&gt;H12,0,H14-H12),0))</f>
        <v/>
      </c>
      <c r="I20" s="4">
        <f>IF($AJ$5=6,"",ROUND(IF(I14&gt;I12,0,I14-I12),0))</f>
        <v/>
      </c>
      <c r="J20" s="4">
        <f>IF($AJ$5=6,"",ROUND(IF(J14&gt;J12,0,J14-J12),0))</f>
        <v/>
      </c>
      <c r="K20" s="4">
        <f>IF($AJ$5=6,"",ROUND(IF(K14&gt;K12,0,K14-K12),0))</f>
        <v/>
      </c>
      <c r="L20" s="4">
        <f>IF($AJ$5=6,"",ROUND(IF(L14&gt;L12,0,L14-L12),0))</f>
        <v/>
      </c>
      <c r="M20" s="4">
        <f>IF($AJ$5=6,"",ROUND(IF(M14&gt;M12,0,M14-M12),0))</f>
        <v/>
      </c>
      <c r="N20" s="4">
        <f>IF($AJ$5=6,"",ROUND(IF(N14&gt;N12,0,N14-N12),0))</f>
        <v/>
      </c>
      <c r="O20" s="4">
        <f>IF($AJ$5=6,"",ROUND(IF(O14&gt;O12,0,O14-O12),0))</f>
        <v/>
      </c>
      <c r="P20" s="4">
        <f>IF($AJ$5=6,"",ROUND(IF(P14&gt;P12,0,P14-P12),0))</f>
        <v/>
      </c>
      <c r="Q20" s="4">
        <f>IF($AJ$5=6,"",ROUND(IF(Q14&gt;Q12,0,Q14-Q12),0))</f>
        <v/>
      </c>
      <c r="R20" s="4">
        <f>IF($AJ$5=6,"",ROUND(IF(R14&gt;R12,0,R14-R12),0))</f>
        <v/>
      </c>
      <c r="S20" s="4">
        <f>IF($AJ$5=6,"",ROUND(IF(S14&gt;S12,0,S14-S12),0))</f>
        <v/>
      </c>
      <c r="T20" s="4">
        <f>IF($AJ$5=6,"",ROUND(IF(T14&gt;T12,0,T14-T12),0))</f>
        <v/>
      </c>
      <c r="U20" s="4">
        <f>IF($AJ$5=6,"",ROUND(IF(U14&gt;U12,0,U14-U12),0))</f>
        <v/>
      </c>
      <c r="V20" s="4">
        <f>IF($AJ$5=6,"",ROUND(IF(V14&gt;V12,0,V14-V12),0))</f>
        <v/>
      </c>
      <c r="W20" s="4">
        <f>IF($AJ$5=6,"",ROUND(IF(W14&gt;W12,0,W14-W12),0))</f>
        <v/>
      </c>
      <c r="X20" s="4">
        <f>IF($AJ$5=6,"",ROUND(IF(X14&gt;X12,0,X14-X12),0))</f>
        <v/>
      </c>
      <c r="Y20" s="4">
        <f>IF($AJ$5=6,"",ROUND(IF(Y14&gt;Y12,0,Y14-Y12),0))</f>
        <v/>
      </c>
      <c r="Z20" s="46">
        <f>IF($AJ$5=6,"",ROUND(IF(Z14&gt;Z12,0,Z14-Z12),0))</f>
        <v/>
      </c>
    </row>
    <row r="21" ht="12.75" customHeight="1" s="58" thickBot="1">
      <c r="B21" s="51">
        <f>IF(AJ5=4,"Total Decremental Quantity (Hanson needs to sell) for Saturday",IF(AJ5=5,"Total Decremental Quantity (Hanson needs to sell) for Monday LLH",IF(AJ5=6,"Total Decremental Quantity (Hanson needs to sell) for Monday HLH","")))</f>
        <v/>
      </c>
      <c r="C21" s="54">
        <f>IF($AJ$5=6,"",IF(AND($AJ$5&gt;3,$AJ$5&lt;7),ROUND(IF(C15&gt;C13,0,C15-C13),0),""))</f>
        <v/>
      </c>
      <c r="D21" s="4">
        <f>IF($AJ$5=6,"",IF(AND($AJ$5&gt;3,$AJ$5&lt;7),ROUND(IF(D15&gt;D13,0,D15-D13),0),""))</f>
        <v/>
      </c>
      <c r="E21" s="4">
        <f>IF($AJ$5=6,"",IF(AND($AJ$5&gt;3,$AJ$5&lt;7),ROUND(IF(E15&gt;E13,0,E15-E13),0),""))</f>
        <v/>
      </c>
      <c r="F21" s="4">
        <f>IF($AJ$5=6,"",IF(AND($AJ$5&gt;3,$AJ$5&lt;7),ROUND(IF(F15&gt;F13,0,F15-F13),0),""))</f>
        <v/>
      </c>
      <c r="G21" s="4">
        <f>IF($AJ$5=6,"",IF(AND($AJ$5&gt;3,$AJ$5&lt;7),ROUND(IF(G15&gt;G13,0,G15-G13),0),""))</f>
        <v/>
      </c>
      <c r="H21" s="4">
        <f>IF($AJ$5=6,"",IF(AND($AJ$5&gt;3,$AJ$5&lt;7),ROUND(IF(H15&gt;H13,0,H15-H13),0),""))</f>
        <v/>
      </c>
      <c r="I21" s="4">
        <f>IF($AJ$5=5,"",IF(AND($AJ$5&gt;3,$AJ$5&lt;7),ROUND(IF(I15&gt;I13,0,I15-I13),0),""))</f>
        <v/>
      </c>
      <c r="J21" s="4">
        <f>IF($AJ$5=5,"",IF(AND($AJ$5&gt;3,$AJ$5&lt;7),ROUND(IF(J15&gt;J13,0,J15-J13),0),""))</f>
        <v/>
      </c>
      <c r="K21" s="4">
        <f>IF($AJ$5=5,"",IF(AND($AJ$5&gt;3,$AJ$5&lt;7),ROUND(IF(K15&gt;K13,0,K15-K13),0),""))</f>
        <v/>
      </c>
      <c r="L21" s="4">
        <f>IF($AJ$5=5,"",IF(AND($AJ$5&gt;3,$AJ$5&lt;7),ROUND(IF(L15&gt;L13,0,L15-L13),0),""))</f>
        <v/>
      </c>
      <c r="M21" s="4">
        <f>IF($AJ$5=5,"",IF(AND($AJ$5&gt;3,$AJ$5&lt;7),ROUND(IF(M15&gt;M13,0,M15-M13),0),""))</f>
        <v/>
      </c>
      <c r="N21" s="4">
        <f>IF($AJ$5=5,"",IF(AND($AJ$5&gt;3,$AJ$5&lt;7),ROUND(IF(N15&gt;N13,0,N15-N13),0),""))</f>
        <v/>
      </c>
      <c r="O21" s="4">
        <f>IF($AJ$5=5,"",IF(AND($AJ$5&gt;3,$AJ$5&lt;7),ROUND(IF(O15&gt;O13,0,O15-O13),0),""))</f>
        <v/>
      </c>
      <c r="P21" s="4">
        <f>IF($AJ$5=5,"",IF(AND($AJ$5&gt;3,$AJ$5&lt;7),ROUND(IF(P15&gt;P13,0,P15-P13),0),""))</f>
        <v/>
      </c>
      <c r="Q21" s="4">
        <f>IF($AJ$5=5,"",IF(AND($AJ$5&gt;3,$AJ$5&lt;7),ROUND(IF(Q15&gt;Q13,0,Q15-Q13),0),""))</f>
        <v/>
      </c>
      <c r="R21" s="4">
        <f>IF($AJ$5=5,"",IF(AND($AJ$5&gt;3,$AJ$5&lt;7),ROUND(IF(R15&gt;R13,0,R15-R13),0),""))</f>
        <v/>
      </c>
      <c r="S21" s="4">
        <f>IF($AJ$5=5,"",IF(AND($AJ$5&gt;3,$AJ$5&lt;7),ROUND(IF(S15&gt;S13,0,S15-S13),0),""))</f>
        <v/>
      </c>
      <c r="T21" s="4">
        <f>IF($AJ$5=5,"",IF(AND($AJ$5&gt;3,$AJ$5&lt;7),ROUND(IF(T15&gt;T13,0,T15-T13),0),""))</f>
        <v/>
      </c>
      <c r="U21" s="4">
        <f>IF($AJ$5=5,"",IF(AND($AJ$5&gt;3,$AJ$5&lt;7),ROUND(IF(U15&gt;U13,0,U15-U13),0),""))</f>
        <v/>
      </c>
      <c r="V21" s="4">
        <f>IF($AJ$5=5,"",IF(AND($AJ$5&gt;3,$AJ$5&lt;7),ROUND(IF(V15&gt;V13,0,V15-V13),0),""))</f>
        <v/>
      </c>
      <c r="W21" s="4">
        <f>IF($AJ$5=5,"",IF(AND($AJ$5&gt;3,$AJ$5&lt;7),ROUND(IF(W15&gt;W13,0,W15-W13),0),""))</f>
        <v/>
      </c>
      <c r="X21" s="4">
        <f>IF($AJ$5=5,"",IF(AND($AJ$5&gt;3,$AJ$5&lt;7),ROUND(IF(X15&gt;X13,0,X15-X13),0),""))</f>
        <v/>
      </c>
      <c r="Y21" s="4">
        <f>IF($AJ$5=6,"",IF(AND($AJ$5&gt;3,$AJ$5&lt;7),ROUND(IF(Y15&gt;Y13,0,Y15-Y13),0),""))</f>
        <v/>
      </c>
      <c r="Z21" s="46">
        <f>IF($AJ$5=6,"",IF(AND($AJ$5&gt;3,$AJ$5&lt;7),ROUND(IF(Z15&gt;Z13,0,Z15-Z13),0),""))</f>
        <v/>
      </c>
    </row>
    <row r="22" ht="12.75" customHeight="1" s="58">
      <c r="B22" s="49" t="inlineStr">
        <is>
          <t>Day Ahead Incremental Quantity (Hanson needs to purchase)</t>
        </is>
      </c>
      <c r="C22" s="52">
        <f>IF($AJ$5=6,IF(OR(C$11&lt;7,C$11&gt;22),0,MIN($I$19:$X$19)),IF($AJ$5=7,MIN($C$18:$Z$18),IF($AJ$5&lt;4,IF(OR(C$11&lt;7,C$11&gt;22),MIN($C18:$H18,$Y18:$Z18),MIN($I18:$X18)),IF($AJ$5=4,IF(OR(C$11&lt;7,C$11&gt;22),MIN($C18:$H19,$X18:$Y19),MIN($I18:$X19)),IF($AJ$5=5,MIN($C18:$Z18,$Y19:$Z19,$C19:$H19),0)))))</f>
        <v/>
      </c>
      <c r="D22" s="43">
        <f>IF($AJ$5=6,IF(OR(D$11&lt;7,D$11&gt;22),0,MIN($I$19:$X$19)),IF($AJ$5=7,MIN($C$18:$Z$18),IF($AJ$5&lt;4,IF(OR(D$11&lt;7,D$11&gt;22),MIN($C18:$H18,$Y18:$Z18),MIN($I18:$X18)),IF($AJ$5=4,IF(OR(D$11&lt;7,D$11&gt;22),MIN($C18:$H19,$X18:$Y19),MIN($I18:$X19)),IF($AJ$5=5,MIN($C18:$Z18,$Y19:$Z19,$C19:$H19),0)))))</f>
        <v/>
      </c>
      <c r="E22" s="43">
        <f>IF($AJ$5=6,IF(OR(E$11&lt;7,E$11&gt;22),0,MIN($I$19:$X$19)),IF($AJ$5=7,MIN($C$18:$Z$18),IF($AJ$5&lt;4,IF(OR(E$11&lt;7,E$11&gt;22),MIN($C18:$H18,$Y18:$Z18),MIN($I18:$X18)),IF($AJ$5=4,IF(OR(E$11&lt;7,E$11&gt;22),MIN($C18:$H19,$X18:$Y19),MIN($I18:$X19)),IF($AJ$5=5,MIN($C18:$Z18,$Y19:$Z19,$C19:$H19),0)))))</f>
        <v/>
      </c>
      <c r="F22" s="43">
        <f>IF($AJ$5=6,IF(OR(F$11&lt;7,F$11&gt;22),0,MIN($I$19:$X$19)),IF($AJ$5=7,MIN($C$18:$Z$18),IF($AJ$5&lt;4,IF(OR(F$11&lt;7,F$11&gt;22),MIN($C18:$H18,$Y18:$Z18),MIN($I18:$X18)),IF($AJ$5=4,IF(OR(F$11&lt;7,F$11&gt;22),MIN($C18:$H19,$X18:$Y19),MIN($I18:$X19)),IF($AJ$5=5,MIN($C18:$Z18,$Y19:$Z19,$C19:$H19),0)))))</f>
        <v/>
      </c>
      <c r="G22" s="43">
        <f>IF($AJ$5=6,IF(OR(G$11&lt;7,G$11&gt;22),0,MIN($I$19:$X$19)),IF($AJ$5=7,MIN($C$18:$Z$18),IF($AJ$5&lt;4,IF(OR(G$11&lt;7,G$11&gt;22),MIN($C18:$H18,$Y18:$Z18),MIN($I18:$X18)),IF($AJ$5=4,IF(OR(G$11&lt;7,G$11&gt;22),MIN($C18:$H19,$X18:$Y19),MIN($I18:$X19)),IF($AJ$5=5,MIN($C18:$Z18,$Y19:$Z19,$C19:$H19),0)))))</f>
        <v/>
      </c>
      <c r="H22" s="43">
        <f>IF($AJ$5=6,IF(OR(H$11&lt;7,H$11&gt;22),0,MIN($I$19:$X$19)),IF($AJ$5=7,MIN($C$18:$Z$18),IF($AJ$5&lt;4,IF(OR(H$11&lt;7,H$11&gt;22),MIN($C18:$H18,$Y18:$Z18),MIN($I18:$X18)),IF($AJ$5=4,IF(OR(H$11&lt;7,H$11&gt;22),MIN($C18:$H19,$X18:$Y19),MIN($I18:$X19)),IF($AJ$5=5,MIN($C18:$Z18,$Y19:$Z19,$C19:$H19),0)))))</f>
        <v/>
      </c>
      <c r="I22" s="43">
        <f>IF($AJ$5=6,IF(OR(I$11&lt;7,I$11&gt;22),0,MIN($I$19:$X$19)),IF($AJ$5=7,MIN($C$18:$Z$18),IF($AJ$5&lt;4,IF(OR(I$11&lt;7,I$11&gt;22),MIN($C18:$H18,$Y18:$Z18),MIN($I18:$X18)),IF($AJ$5=4,IF(OR(I$11&lt;7,I$11&gt;22),MIN($C18:$H19,$X18:$Y19),MIN($I18:$X19)),IF($AJ$5=5,MIN($C18:$Z18,$Y19:$Z19,$C19:$H19),0)))))</f>
        <v/>
      </c>
      <c r="J22" s="43">
        <f>IF($AJ$5=6,IF(OR(J$11&lt;7,J$11&gt;22),0,MIN($I$19:$X$19)),IF($AJ$5=7,MIN($C$18:$Z$18),IF($AJ$5&lt;4,IF(OR(J$11&lt;7,J$11&gt;22),MIN($C18:$H18,$Y18:$Z18),MIN($I18:$X18)),IF($AJ$5=4,IF(OR(J$11&lt;7,J$11&gt;22),MIN($C18:$H19,$X18:$Y19),MIN($I18:$X19)),IF($AJ$5=5,MIN($C18:$Z18,$Y19:$Z19,$C19:$H19),0)))))</f>
        <v/>
      </c>
      <c r="K22" s="43">
        <f>IF($AJ$5=6,IF(OR(K$11&lt;7,K$11&gt;22),0,MIN($I$19:$X$19)),IF($AJ$5=7,MIN($C$18:$Z$18),IF($AJ$5&lt;4,IF(OR(K$11&lt;7,K$11&gt;22),MIN($C18:$H18,$Y18:$Z18),MIN($I18:$X18)),IF($AJ$5=4,IF(OR(K$11&lt;7,K$11&gt;22),MIN($C18:$H19,$X18:$Y19),MIN($I18:$X19)),IF($AJ$5=5,MIN($C18:$Z18,$Y19:$Z19,$C19:$H19),0)))))</f>
        <v/>
      </c>
      <c r="L22" s="43">
        <f>IF($AJ$5=6,IF(OR(L$11&lt;7,L$11&gt;22),0,MIN($I$19:$X$19)),IF($AJ$5=7,MIN($C$18:$Z$18),IF($AJ$5&lt;4,IF(OR(L$11&lt;7,L$11&gt;22),MIN($C18:$H18,$Y18:$Z18),MIN($I18:$X18)),IF($AJ$5=4,IF(OR(L$11&lt;7,L$11&gt;22),MIN($C18:$H19,$X18:$Y19),MIN($I18:$X19)),IF($AJ$5=5,MIN($C18:$Z18,$Y19:$Z19,$C19:$H19),0)))))</f>
        <v/>
      </c>
      <c r="M22" s="43">
        <f>IF($AJ$5=6,IF(OR(M$11&lt;7,M$11&gt;22),0,MIN($I$19:$X$19)),IF($AJ$5=7,MIN($C$18:$Z$18),IF($AJ$5&lt;4,IF(OR(M$11&lt;7,M$11&gt;22),MIN($C18:$H18,$Y18:$Z18),MIN($I18:$X18)),IF($AJ$5=4,IF(OR(M$11&lt;7,M$11&gt;22),MIN($C18:$H19,$X18:$Y19),MIN($I18:$X19)),IF($AJ$5=5,MIN($C18:$Z18,$Y19:$Z19,$C19:$H19),0)))))</f>
        <v/>
      </c>
      <c r="N22" s="43">
        <f>IF($AJ$5=6,IF(OR(N$11&lt;7,N$11&gt;22),0,MIN($I$19:$X$19)),IF($AJ$5=7,MIN($C$18:$Z$18),IF($AJ$5&lt;4,IF(OR(N$11&lt;7,N$11&gt;22),MIN($C18:$H18,$Y18:$Z18),MIN($I18:$X18)),IF($AJ$5=4,IF(OR(N$11&lt;7,N$11&gt;22),MIN($C18:$H19,$X18:$Y19),MIN($I18:$X19)),IF($AJ$5=5,MIN($C18:$Z18,$Y19:$Z19,$C19:$H19),0)))))</f>
        <v/>
      </c>
      <c r="O22" s="43">
        <f>IF($AJ$5=6,IF(OR(O$11&lt;7,O$11&gt;22),0,MIN($I$19:$X$19)),IF($AJ$5=7,MIN($C$18:$Z$18),IF($AJ$5&lt;4,IF(OR(O$11&lt;7,O$11&gt;22),MIN($C18:$H18,$Y18:$Z18),MIN($I18:$X18)),IF($AJ$5=4,IF(OR(O$11&lt;7,O$11&gt;22),MIN($C18:$H19,$X18:$Y19),MIN($I18:$X19)),IF($AJ$5=5,MIN($C18:$Z18,$Y19:$Z19,$C19:$H19),0)))))</f>
        <v/>
      </c>
      <c r="P22" s="43">
        <f>IF($AJ$5=6,IF(OR(P$11&lt;7,P$11&gt;22),0,MIN($I$19:$X$19)),IF($AJ$5=7,MIN($C$18:$Z$18),IF($AJ$5&lt;4,IF(OR(P$11&lt;7,P$11&gt;22),MIN($C18:$H18,$Y18:$Z18),MIN($I18:$X18)),IF($AJ$5=4,IF(OR(P$11&lt;7,P$11&gt;22),MIN($C18:$H19,$X18:$Y19),MIN($I18:$X19)),IF($AJ$5=5,MIN($C18:$Z18,$Y19:$Z19,$C19:$H19),0)))))</f>
        <v/>
      </c>
      <c r="Q22" s="43">
        <f>IF($AJ$5=6,IF(OR(Q$11&lt;7,Q$11&gt;22),0,MIN($I$19:$X$19)),IF($AJ$5=7,MIN($C$18:$Z$18),IF($AJ$5&lt;4,IF(OR(Q$11&lt;7,Q$11&gt;22),MIN($C18:$H18,$Y18:$Z18),MIN($I18:$X18)),IF($AJ$5=4,IF(OR(Q$11&lt;7,Q$11&gt;22),MIN($C18:$H19,$X18:$Y19),MIN($I18:$X19)),IF($AJ$5=5,MIN($C18:$Z18,$Y19:$Z19,$C19:$H19),0)))))</f>
        <v/>
      </c>
      <c r="R22" s="43">
        <f>IF($AJ$5=6,IF(OR(R$11&lt;7,R$11&gt;22),0,MIN($I$19:$X$19)),IF($AJ$5=7,MIN($C$18:$Z$18),IF($AJ$5&lt;4,IF(OR(R$11&lt;7,R$11&gt;22),MIN($C18:$H18,$Y18:$Z18),MIN($I18:$X18)),IF($AJ$5=4,IF(OR(R$11&lt;7,R$11&gt;22),MIN($C18:$H19,$X18:$Y19),MIN($I18:$X19)),IF($AJ$5=5,MIN($C18:$Z18,$Y19:$Z19,$C19:$H19),0)))))</f>
        <v/>
      </c>
      <c r="S22" s="43">
        <f>IF($AJ$5=6,IF(OR(S$11&lt;7,S$11&gt;22),0,MIN($I$19:$X$19)),IF($AJ$5=7,MIN($C$18:$Z$18),IF($AJ$5&lt;4,IF(OR(S$11&lt;7,S$11&gt;22),MIN($C18:$H18,$Y18:$Z18),MIN($I18:$X18)),IF($AJ$5=4,IF(OR(S$11&lt;7,S$11&gt;22),MIN($C18:$H19,$X18:$Y19),MIN($I18:$X19)),IF($AJ$5=5,MIN($C18:$Z18,$Y19:$Z19,$C19:$H19),0)))))</f>
        <v/>
      </c>
      <c r="T22" s="43">
        <f>IF($AJ$5=6,IF(OR(T$11&lt;7,T$11&gt;22),0,MIN($I$19:$X$19)),IF($AJ$5=7,MIN($C$18:$Z$18),IF($AJ$5&lt;4,IF(OR(T$11&lt;7,T$11&gt;22),MIN($C18:$H18,$Y18:$Z18),MIN($I18:$X18)),IF($AJ$5=4,IF(OR(T$11&lt;7,T$11&gt;22),MIN($C18:$H19,$X18:$Y19),MIN($I18:$X19)),IF($AJ$5=5,MIN($C18:$Z18,$Y19:$Z19,$C19:$H19),0)))))</f>
        <v/>
      </c>
      <c r="U22" s="43">
        <f>IF($AJ$5=6,IF(OR(U$11&lt;7,U$11&gt;22),0,MIN($I$19:$X$19)),IF($AJ$5=7,MIN($C$18:$Z$18),IF($AJ$5&lt;4,IF(OR(U$11&lt;7,U$11&gt;22),MIN($C18:$H18,$Y18:$Z18),MIN($I18:$X18)),IF($AJ$5=4,IF(OR(U$11&lt;7,U$11&gt;22),MIN($C18:$H19,$X18:$Y19),MIN($I18:$X19)),IF($AJ$5=5,MIN($C18:$Z18,$Y19:$Z19,$C19:$H19),0)))))</f>
        <v/>
      </c>
      <c r="V22" s="43">
        <f>IF($AJ$5=6,IF(OR(V$11&lt;7,V$11&gt;22),0,MIN($I$19:$X$19)),IF($AJ$5=7,MIN($C$18:$Z$18),IF($AJ$5&lt;4,IF(OR(V$11&lt;7,V$11&gt;22),MIN($C18:$H18,$Y18:$Z18),MIN($I18:$X18)),IF($AJ$5=4,IF(OR(V$11&lt;7,V$11&gt;22),MIN($C18:$H19,$X18:$Y19),MIN($I18:$X19)),IF($AJ$5=5,MIN($C18:$Z18,$Y19:$Z19,$C19:$H19),0)))))</f>
        <v/>
      </c>
      <c r="W22" s="43">
        <f>IF($AJ$5=6,IF(OR(W$11&lt;7,W$11&gt;22),0,MIN($I$19:$X$19)),IF($AJ$5=7,MIN($C$18:$Z$18),IF($AJ$5&lt;4,IF(OR(W$11&lt;7,W$11&gt;22),MIN($C18:$H18,$Y18:$Z18),MIN($I18:$X18)),IF($AJ$5=4,IF(OR(W$11&lt;7,W$11&gt;22),MIN($C18:$H19,$X18:$Y19),MIN($I18:$X19)),IF($AJ$5=5,MIN($C18:$Z18,$Y19:$Z19,$C19:$H19),0)))))</f>
        <v/>
      </c>
      <c r="X22" s="43">
        <f>IF($AJ$5=6,IF(OR(X$11&lt;7,X$11&gt;22),0,MIN($I$19:$X$19)),IF($AJ$5=7,MIN($C$18:$Z$18),IF($AJ$5&lt;4,IF(OR(X$11&lt;7,X$11&gt;22),MIN($C18:$H18,$Y18:$Z18),MIN($I18:$X18)),IF($AJ$5=4,IF(OR(X$11&lt;7,X$11&gt;22),MIN($C18:$H19,$X18:$Y19),MIN($I18:$X19)),IF($AJ$5=5,MIN($C18:$Z18,$Y19:$Z19,$C19:$H19),0)))))</f>
        <v/>
      </c>
      <c r="Y22" s="43">
        <f>IF($AJ$5=6,IF(OR(Y$11&lt;7,Y$11&gt;22),0,MIN($I$19:$X$19)),IF($AJ$5=7,MIN($C$18:$Z$18),IF($AJ$5&lt;4,IF(OR(Y$11&lt;7,Y$11&gt;22),MIN($C18:$H18,$Y18:$Z18),MIN($I18:$X18)),IF($AJ$5=4,IF(OR(Y$11&lt;7,Y$11&gt;22),MIN($C18:$H19,$X18:$Y19),MIN($I18:$X19)),IF($AJ$5=5,MIN($C18:$Z18,$Y19:$Z19,$C19:$H19),0)))))</f>
        <v/>
      </c>
      <c r="Z22" s="44">
        <f>IF($AJ$5=6,IF(OR(Z$11&lt;7,Z$11&gt;22),0,MIN($I$19:$X$19)),IF($AJ$5=7,MIN($C$18:$Z$18),IF($AJ$5&lt;4,IF(OR(Z$11&lt;7,Z$11&gt;22),MIN($C18:$H18,$Y18:$Z18),MIN($I18:$X18)),IF($AJ$5=4,IF(OR(Z$11&lt;7,Z$11&gt;22),MIN($C18:$H19,$X18:$Y19),MIN($I18:$X19)),IF($AJ$5=5,MIN($C18:$Z18,$Y19:$Z19,$C19:$H19),0)))))</f>
        <v/>
      </c>
      <c r="AA22" s="69" t="n"/>
    </row>
    <row r="23" ht="12.75" customHeight="1" s="58" thickBot="1">
      <c r="B23" s="50" t="inlineStr">
        <is>
          <t>Day Ahead Decremental Quantity (Hanson needs to sell)</t>
        </is>
      </c>
      <c r="C23" s="54">
        <f>IF($AJ$5=6,IF(OR(C11&lt;7,C$11&gt;22),0,MAX($I$21:$X$21)),IF($AJ$5&lt;4,IF(OR(C$11&lt;7,C$11&gt;22),MAX($C$20:$H$20,$Y$20:$Z$20),MAX($I$20:$X$20)),IF($AJ$5=4,IF(OR(C$11&lt;7,C$11&gt;22),MAX($C$20:$H$21,$Y$20:$Z$21),MAX($I$20:$X$21)),IF($AJ$5=5,MAX($C$20:$Z$20,$Y$21:$Z$21,$C$21:$H$21),IF($AJ$5=7,MAX($C$20:$Z$20),0)))))</f>
        <v/>
      </c>
      <c r="D23" s="4">
        <f>IF($AJ$5=6,IF(OR(D11&lt;7,D$11&gt;22),0,MAX($I$21:$X$21)),IF($AJ$5&lt;4,IF(OR(D$11&lt;7,D$11&gt;22),MAX($C$20:$H$20,$Y$20:$Z$20),MAX($I$20:$X$20)),IF($AJ$5=4,IF(OR(D$11&lt;7,D$11&gt;22),MAX($C$20:$H$21,$Y$20:$Z$21),MAX($I$20:$X$21)),IF($AJ$5=5,MAX($C$20:$Z$20,$Y$21:$Z$21,$C$21:$H$21),IF($AJ$5=7,MAX($C$20:$Z$20),0)))))</f>
        <v/>
      </c>
      <c r="E23" s="4">
        <f>IF($AJ$5=6,IF(OR(E11&lt;7,E$11&gt;22),0,MAX($I$21:$X$21)),IF($AJ$5&lt;4,IF(OR(E$11&lt;7,E$11&gt;22),MAX($C$20:$H$20,$Y$20:$Z$20),MAX($I$20:$X$20)),IF($AJ$5=4,IF(OR(E$11&lt;7,E$11&gt;22),MAX($C$20:$H$21,$Y$20:$Z$21),MAX($I$20:$X$21)),IF($AJ$5=5,MAX($C$20:$Z$20,$Y$21:$Z$21,$C$21:$H$21),IF($AJ$5=7,MAX($C$20:$Z$20),0)))))</f>
        <v/>
      </c>
      <c r="F23" s="4">
        <f>IF($AJ$5=6,IF(OR(F11&lt;7,F$11&gt;22),0,MAX($I$21:$X$21)),IF($AJ$5&lt;4,IF(OR(F$11&lt;7,F$11&gt;22),MAX($C$20:$H$20,$Y$20:$Z$20),MAX($I$20:$X$20)),IF($AJ$5=4,IF(OR(F$11&lt;7,F$11&gt;22),MAX($C$20:$H$21,$Y$20:$Z$21),MAX($I$20:$X$21)),IF($AJ$5=5,MAX($C$20:$Z$20,$Y$21:$Z$21,$C$21:$H$21),IF($AJ$5=7,MAX($C$20:$Z$20),0)))))</f>
        <v/>
      </c>
      <c r="G23" s="4">
        <f>IF($AJ$5=6,IF(OR(G11&lt;7,G$11&gt;22),0,MAX($I$21:$X$21)),IF($AJ$5&lt;4,IF(OR(G$11&lt;7,G$11&gt;22),MAX($C$20:$H$20,$Y$20:$Z$20),MAX($I$20:$X$20)),IF($AJ$5=4,IF(OR(G$11&lt;7,G$11&gt;22),MAX($C$20:$H$21,$Y$20:$Z$21),MAX($I$20:$X$21)),IF($AJ$5=5,MAX($C$20:$Z$20,$Y$21:$Z$21,$C$21:$H$21),IF($AJ$5=7,MAX($C$20:$Z$20),0)))))</f>
        <v/>
      </c>
      <c r="H23" s="4">
        <f>IF($AJ$5=6,IF(OR(H11&lt;7,H$11&gt;22),0,MAX($I$21:$X$21)),IF($AJ$5&lt;4,IF(OR(H$11&lt;7,H$11&gt;22),MAX($C$20:$H$20,$Y$20:$Z$20),MAX($I$20:$X$20)),IF($AJ$5=4,IF(OR(H$11&lt;7,H$11&gt;22),MAX($C$20:$H$21,$Y$20:$Z$21),MAX($I$20:$X$21)),IF($AJ$5=5,MAX($C$20:$Z$20,$Y$21:$Z$21,$C$21:$H$21),IF($AJ$5=7,MAX($C$20:$Z$20),0)))))</f>
        <v/>
      </c>
      <c r="I23" s="4">
        <f>IF($AJ$5=6,IF(OR(I11&lt;7,I$11&gt;22),0,MAX($I$21:$X$21)),IF($AJ$5&lt;4,IF(OR(I$11&lt;7,I$11&gt;22),MAX($C$20:$H$20,$Y$20:$Z$20),MAX($I$20:$X$20)),IF($AJ$5=4,IF(OR(I$11&lt;7,I$11&gt;22),MAX($C$20:$H$21,$Y$20:$Z$21),MAX($I$20:$X$21)),IF($AJ$5=5,MAX($C$20:$Z$20,$Y$21:$Z$21,$C$21:$H$21),IF($AJ$5=7,MAX($C$20:$Z$20),0)))))</f>
        <v/>
      </c>
      <c r="J23" s="4">
        <f>IF($AJ$5=6,IF(OR(J11&lt;7,J$11&gt;22),0,MAX($I$21:$X$21)),IF($AJ$5&lt;4,IF(OR(J$11&lt;7,J$11&gt;22),MAX($C$20:$H$20,$Y$20:$Z$20),MAX($I$20:$X$20)),IF($AJ$5=4,IF(OR(J$11&lt;7,J$11&gt;22),MAX($C$20:$H$21,$Y$20:$Z$21),MAX($I$20:$X$21)),IF($AJ$5=5,MAX($C$20:$Z$20,$Y$21:$Z$21,$C$21:$H$21),IF($AJ$5=7,MAX($C$20:$Z$20),0)))))</f>
        <v/>
      </c>
      <c r="K23" s="4">
        <f>IF($AJ$5=6,IF(OR(K11&lt;7,K$11&gt;22),0,MAX($I$21:$X$21)),IF($AJ$5&lt;4,IF(OR(K$11&lt;7,K$11&gt;22),MAX($C$20:$H$20,$Y$20:$Z$20),MAX($I$20:$X$20)),IF($AJ$5=4,IF(OR(K$11&lt;7,K$11&gt;22),MAX($C$20:$H$21,$Y$20:$Z$21),MAX($I$20:$X$21)),IF($AJ$5=5,MAX($C$20:$Z$20,$Y$21:$Z$21,$C$21:$H$21),IF($AJ$5=7,MAX($C$20:$Z$20),0)))))</f>
        <v/>
      </c>
      <c r="L23" s="4">
        <f>IF($AJ$5=6,IF(OR(L11&lt;7,L$11&gt;22),0,MAX($I$21:$X$21)),IF($AJ$5&lt;4,IF(OR(L$11&lt;7,L$11&gt;22),MAX($C$20:$H$20,$Y$20:$Z$20),MAX($I$20:$X$20)),IF($AJ$5=4,IF(OR(L$11&lt;7,L$11&gt;22),MAX($C$20:$H$21,$Y$20:$Z$21),MAX($I$20:$X$21)),IF($AJ$5=5,MAX($C$20:$Z$20,$Y$21:$Z$21,$C$21:$H$21),IF($AJ$5=7,MAX($C$20:$Z$20),0)))))</f>
        <v/>
      </c>
      <c r="M23" s="4">
        <f>IF($AJ$5=6,IF(OR(M11&lt;7,M$11&gt;22),0,MAX($I$21:$X$21)),IF($AJ$5&lt;4,IF(OR(M$11&lt;7,M$11&gt;22),MAX($C$20:$H$20,$Y$20:$Z$20),MAX($I$20:$X$20)),IF($AJ$5=4,IF(OR(M$11&lt;7,M$11&gt;22),MAX($C$20:$H$21,$Y$20:$Z$21),MAX($I$20:$X$21)),IF($AJ$5=5,MAX($C$20:$Z$20,$Y$21:$Z$21,$C$21:$H$21),IF($AJ$5=7,MAX($C$20:$Z$20),0)))))</f>
        <v/>
      </c>
      <c r="N23" s="4">
        <f>IF($AJ$5=6,IF(OR(N11&lt;7,N$11&gt;22),0,MAX($I$21:$X$21)),IF($AJ$5&lt;4,IF(OR(N$11&lt;7,N$11&gt;22),MAX($C$20:$H$20,$Y$20:$Z$20),MAX($I$20:$X$20)),IF($AJ$5=4,IF(OR(N$11&lt;7,N$11&gt;22),MAX($C$20:$H$21,$Y$20:$Z$21),MAX($I$20:$X$21)),IF($AJ$5=5,MAX($C$20:$Z$20,$Y$21:$Z$21,$C$21:$H$21),IF($AJ$5=7,MAX($C$20:$Z$20),0)))))</f>
        <v/>
      </c>
      <c r="O23" s="4">
        <f>IF($AJ$5=6,IF(OR(O11&lt;7,O$11&gt;22),0,MAX($I$21:$X$21)),IF($AJ$5&lt;4,IF(OR(O$11&lt;7,O$11&gt;22),MAX($C$20:$H$20,$Y$20:$Z$20),MAX($I$20:$X$20)),IF($AJ$5=4,IF(OR(O$11&lt;7,O$11&gt;22),MAX($C$20:$H$21,$Y$20:$Z$21),MAX($I$20:$X$21)),IF($AJ$5=5,MAX($C$20:$Z$20,$Y$21:$Z$21,$C$21:$H$21),IF($AJ$5=7,MAX($C$20:$Z$20),0)))))</f>
        <v/>
      </c>
      <c r="P23" s="4">
        <f>IF($AJ$5=6,IF(OR(P11&lt;7,P$11&gt;22),0,MAX($I$21:$X$21)),IF($AJ$5&lt;4,IF(OR(P$11&lt;7,P$11&gt;22),MAX($C$20:$H$20,$Y$20:$Z$20),MAX($I$20:$X$20)),IF($AJ$5=4,IF(OR(P$11&lt;7,P$11&gt;22),MAX($C$20:$H$21,$Y$20:$Z$21),MAX($I$20:$X$21)),IF($AJ$5=5,MAX($C$20:$Z$20,$Y$21:$Z$21,$C$21:$H$21),IF($AJ$5=7,MAX($C$20:$Z$20),0)))))</f>
        <v/>
      </c>
      <c r="Q23" s="4">
        <f>IF($AJ$5=6,IF(OR(Q11&lt;7,Q$11&gt;22),0,MAX($I$21:$X$21)),IF($AJ$5&lt;4,IF(OR(Q$11&lt;7,Q$11&gt;22),MAX($C$20:$H$20,$Y$20:$Z$20),MAX($I$20:$X$20)),IF($AJ$5=4,IF(OR(Q$11&lt;7,Q$11&gt;22),MAX($C$20:$H$21,$Y$20:$Z$21),MAX($I$20:$X$21)),IF($AJ$5=5,MAX($C$20:$Z$20,$Y$21:$Z$21,$C$21:$H$21),IF($AJ$5=7,MAX($C$20:$Z$20),0)))))</f>
        <v/>
      </c>
      <c r="R23" s="4">
        <f>IF($AJ$5=6,IF(OR(R11&lt;7,R$11&gt;22),0,MAX($I$21:$X$21)),IF($AJ$5&lt;4,IF(OR(R$11&lt;7,R$11&gt;22),MAX($C$20:$H$20,$Y$20:$Z$20),MAX($I$20:$X$20)),IF($AJ$5=4,IF(OR(R$11&lt;7,R$11&gt;22),MAX($C$20:$H$21,$Y$20:$Z$21),MAX($I$20:$X$21)),IF($AJ$5=5,MAX($C$20:$Z$20,$Y$21:$Z$21,$C$21:$H$21),IF($AJ$5=7,MAX($C$20:$Z$20),0)))))</f>
        <v/>
      </c>
      <c r="S23" s="4">
        <f>IF($AJ$5=6,IF(OR(S11&lt;7,S$11&gt;22),0,MAX($I$21:$X$21)),IF($AJ$5&lt;4,IF(OR(S$11&lt;7,S$11&gt;22),MAX($C$20:$H$20,$Y$20:$Z$20),MAX($I$20:$X$20)),IF($AJ$5=4,IF(OR(S$11&lt;7,S$11&gt;22),MAX($C$20:$H$21,$Y$20:$Z$21),MAX($I$20:$X$21)),IF($AJ$5=5,MAX($C$20:$Z$20,$Y$21:$Z$21,$C$21:$H$21),IF($AJ$5=7,MAX($C$20:$Z$20),0)))))</f>
        <v/>
      </c>
      <c r="T23" s="4">
        <f>IF($AJ$5=6,IF(OR(T11&lt;7,T$11&gt;22),0,MAX($I$21:$X$21)),IF($AJ$5&lt;4,IF(OR(T$11&lt;7,T$11&gt;22),MAX($C$20:$H$20,$Y$20:$Z$20),MAX($I$20:$X$20)),IF($AJ$5=4,IF(OR(T$11&lt;7,T$11&gt;22),MAX($C$20:$H$21,$Y$20:$Z$21),MAX($I$20:$X$21)),IF($AJ$5=5,MAX($C$20:$Z$20,$Y$21:$Z$21,$C$21:$H$21),IF($AJ$5=7,MAX($C$20:$Z$20),0)))))</f>
        <v/>
      </c>
      <c r="U23" s="4">
        <f>IF($AJ$5=6,IF(OR(U11&lt;7,U$11&gt;22),0,MAX($I$21:$X$21)),IF($AJ$5&lt;4,IF(OR(U$11&lt;7,U$11&gt;22),MAX($C$20:$H$20,$Y$20:$Z$20),MAX($I$20:$X$20)),IF($AJ$5=4,IF(OR(U$11&lt;7,U$11&gt;22),MAX($C$20:$H$21,$Y$20:$Z$21),MAX($I$20:$X$21)),IF($AJ$5=5,MAX($C$20:$Z$20,$Y$21:$Z$21,$C$21:$H$21),IF($AJ$5=7,MAX($C$20:$Z$20),0)))))</f>
        <v/>
      </c>
      <c r="V23" s="4">
        <f>IF($AJ$5=6,IF(OR(V11&lt;7,V$11&gt;22),0,MAX($I$21:$X$21)),IF($AJ$5&lt;4,IF(OR(V$11&lt;7,V$11&gt;22),MAX($C$20:$H$20,$Y$20:$Z$20),MAX($I$20:$X$20)),IF($AJ$5=4,IF(OR(V$11&lt;7,V$11&gt;22),MAX($C$20:$H$21,$Y$20:$Z$21),MAX($I$20:$X$21)),IF($AJ$5=5,MAX($C$20:$Z$20,$Y$21:$Z$21,$C$21:$H$21),IF($AJ$5=7,MAX($C$20:$Z$20),0)))))</f>
        <v/>
      </c>
      <c r="W23" s="4">
        <f>IF($AJ$5=6,IF(OR(W11&lt;7,W$11&gt;22),0,MAX($I$21:$X$21)),IF($AJ$5&lt;4,IF(OR(W$11&lt;7,W$11&gt;22),MAX($C$20:$H$20,$Y$20:$Z$20),MAX($I$20:$X$20)),IF($AJ$5=4,IF(OR(W$11&lt;7,W$11&gt;22),MAX($C$20:$H$21,$Y$20:$Z$21),MAX($I$20:$X$21)),IF($AJ$5=5,MAX($C$20:$Z$20,$Y$21:$Z$21,$C$21:$H$21),IF($AJ$5=7,MAX($C$20:$Z$20),0)))))</f>
        <v/>
      </c>
      <c r="X23" s="4">
        <f>IF($AJ$5=6,IF(OR(X11&lt;7,X$11&gt;22),0,MAX($I$21:$X$21)),IF($AJ$5&lt;4,IF(OR(X$11&lt;7,X$11&gt;22),MAX($C$20:$H$20,$Y$20:$Z$20),MAX($I$20:$X$20)),IF($AJ$5=4,IF(OR(X$11&lt;7,X$11&gt;22),MAX($C$20:$H$21,$Y$20:$Z$21),MAX($I$20:$X$21)),IF($AJ$5=5,MAX($C$20:$Z$20,$Y$21:$Z$21,$C$21:$H$21),IF($AJ$5=7,MAX($C$20:$Z$20),0)))))</f>
        <v/>
      </c>
      <c r="Y23" s="4">
        <f>IF($AJ$5=6,IF(OR(Y11&lt;7,Y$11&gt;22),0,MAX($I$21:$X$21)),IF($AJ$5&lt;4,IF(OR(Y$11&lt;7,Y$11&gt;22),MAX($C$20:$H$20,$Y$20:$Z$20),MAX($I$20:$X$20)),IF($AJ$5=4,IF(OR(Y$11&lt;7,Y$11&gt;22),MAX($C$20:$H$21,$Y$20:$Z$21),MAX($I$20:$X$21)),IF($AJ$5=5,MAX($C$20:$Z$20,$Y$21:$Z$21,$C$21:$H$21),IF($AJ$5=7,MAX($C$20:$Z$20),0)))))</f>
        <v/>
      </c>
      <c r="Z23" s="46">
        <f>IF($AJ$5=6,IF(OR(Z11&lt;7,Z$11&gt;22),0,MAX($I$21:$X$21)),IF($AJ$5&lt;4,IF(OR(Z$11&lt;7,Z$11&gt;22),MAX($C$20:$H$20,$Y$20:$Z$20),MAX($I$20:$X$20)),IF($AJ$5=4,IF(OR(Z$11&lt;7,Z$11&gt;22),MAX($C$20:$H$21,$Y$20:$Z$21),MAX($I$20:$X$21)),IF($AJ$5=5,MAX($C$20:$Z$20,$Y$21:$Z$21,$C$21:$H$21),IF($AJ$5=7,MAX($C$20:$Z$20),0)))))</f>
        <v/>
      </c>
    </row>
    <row r="24">
      <c r="B24" s="48">
        <f>IF(AJ5=1,"Real Time Incremental Quantity (Hanson needs to purchase) for Tuesday",IF(AJ5=2,"Real Time Incremental Quantity (Hanson needs to purchase) for Wednesday",IF(AJ5=3,"Real Time Incremental Quantity (Hanson needs to purchase) for Thursday",IF(AJ5=4,"Real Time Incremental Quantity (Hanson needs to purchase) for Friday",IF(AJ5=5,"Real Time Incremental Quantity (Hanson needs to purchase) for Sunday",IF(AJ5=7,"Real Time Incremental Quantity (Hanson needs to purchase) for a Holiday",IF(AJ5=6,"","")))))))</f>
        <v/>
      </c>
      <c r="C24" s="52">
        <f>IF($AJ$5=6,"",(C18-C22))</f>
        <v/>
      </c>
      <c r="D24" s="43">
        <f>IF($AJ$5=6,"",(D18-D22))</f>
        <v/>
      </c>
      <c r="E24" s="43">
        <f>IF($AJ$5=6,"",(E18-E22))</f>
        <v/>
      </c>
      <c r="F24" s="43">
        <f>IF($AJ$5=6,"",(F18-F22))</f>
        <v/>
      </c>
      <c r="G24" s="43">
        <f>IF($AJ$5=6,"",(G18-G22))</f>
        <v/>
      </c>
      <c r="H24" s="43">
        <f>IF($AJ$5=6,"",(H18-H22))</f>
        <v/>
      </c>
      <c r="I24" s="43">
        <f>IF($AJ$5=6,"",(I18-I22))</f>
        <v/>
      </c>
      <c r="J24" s="43">
        <f>IF($AJ$5=6,"",(J18-J22))</f>
        <v/>
      </c>
      <c r="K24" s="43">
        <f>IF($AJ$5=6,"",(K18-K22))</f>
        <v/>
      </c>
      <c r="L24" s="43">
        <f>IF($AJ$5=6,"",(L18-L22))</f>
        <v/>
      </c>
      <c r="M24" s="43">
        <f>IF($AJ$5=6,"",(M18-M22))</f>
        <v/>
      </c>
      <c r="N24" s="43">
        <f>IF($AJ$5=6,"",(N18-N22))</f>
        <v/>
      </c>
      <c r="O24" s="43">
        <f>IF($AJ$5=6,"",(O18-O22))</f>
        <v/>
      </c>
      <c r="P24" s="43">
        <f>IF($AJ$5=6,"",(P18-P22))</f>
        <v/>
      </c>
      <c r="Q24" s="43">
        <f>IF($AJ$5=6,"",(Q18-Q22))</f>
        <v/>
      </c>
      <c r="R24" s="43">
        <f>IF($AJ$5=6,"",(R18-R22))</f>
        <v/>
      </c>
      <c r="S24" s="43">
        <f>IF($AJ$5=6,"",(S18-S22))</f>
        <v/>
      </c>
      <c r="T24" s="43">
        <f>IF($AJ$5=6,"",(T18-T22))</f>
        <v/>
      </c>
      <c r="U24" s="43">
        <f>IF($AJ$5=6,"",(U18-U22))</f>
        <v/>
      </c>
      <c r="V24" s="43">
        <f>IF($AJ$5=6,"",(V18-V22))</f>
        <v/>
      </c>
      <c r="W24" s="43">
        <f>IF($AJ$5=6,"",(W18-W22))</f>
        <v/>
      </c>
      <c r="X24" s="43">
        <f>IF($AJ$5=6,"",(X18-X22))</f>
        <v/>
      </c>
      <c r="Y24" s="43">
        <f>IF($AJ$5=6,"",(Y18-Y22))</f>
        <v/>
      </c>
      <c r="Z24" s="44">
        <f>IF($AJ$5=6,"",(Z18-Z22))</f>
        <v/>
      </c>
      <c r="AA24" s="34" t="n"/>
    </row>
    <row r="25">
      <c r="B25" s="49">
        <f>IF(AJ5=4,"Real Time Incremental Quantity (Hanson needs to purchase) for Saturday",IF(AJ5=5,"Real Time Incremental Quantity (Hanson needs to purchase) for Monday LLH",IF(AJ5=6,"Real Time Incremental Quantity (Hanson needs to purchase) for Monday HLH","")))</f>
        <v/>
      </c>
      <c r="C25" s="53">
        <f>IF($AJ$5=6,"",IF(OR($AJ$5&lt;4,$AJ$5=7),"",C19-C22))</f>
        <v/>
      </c>
      <c r="D25" s="2">
        <f>IF($AJ$5=6,"",IF(OR($AJ$5&lt;4,$AJ$5=7),"",D19-D22))</f>
        <v/>
      </c>
      <c r="E25" s="2">
        <f>IF($AJ$5=6,"",IF(OR($AJ$5&lt;4,$AJ$5=7),"",E19-E22))</f>
        <v/>
      </c>
      <c r="F25" s="2">
        <f>IF($AJ$5=6,"",IF(OR($AJ$5&lt;4,$AJ$5=7),"",F19-F22))</f>
        <v/>
      </c>
      <c r="G25" s="2">
        <f>IF($AJ$5=6,"",IF(OR($AJ$5&lt;4,$AJ$5=7),"",G19-G22))</f>
        <v/>
      </c>
      <c r="H25" s="2">
        <f>IF($AJ$5=6,"",IF(OR($AJ$5&lt;4,$AJ$5=7),"",H19-H22))</f>
        <v/>
      </c>
      <c r="I25" s="2">
        <f>IF($AJ$5=5,"",IF(OR($AJ$5&lt;4,$AJ$5=7),"",I19-I22))</f>
        <v/>
      </c>
      <c r="J25" s="2">
        <f>IF($AJ$5=5,"",IF(OR($AJ$5&lt;4,$AJ$5=7),"",J19-J22))</f>
        <v/>
      </c>
      <c r="K25" s="2">
        <f>IF($AJ$5=5,"",IF(OR($AJ$5&lt;4,$AJ$5=7),"",K19-K22))</f>
        <v/>
      </c>
      <c r="L25" s="2">
        <f>IF($AJ$5=5,"",IF(OR($AJ$5&lt;4,$AJ$5=7),"",L19-L22))</f>
        <v/>
      </c>
      <c r="M25" s="2">
        <f>IF($AJ$5=5,"",IF(OR($AJ$5&lt;4,$AJ$5=7),"",M19-M22))</f>
        <v/>
      </c>
      <c r="N25" s="2">
        <f>IF($AJ$5=5,"",IF(OR($AJ$5&lt;4,$AJ$5=7),"",N19-N22))</f>
        <v/>
      </c>
      <c r="O25" s="2">
        <f>IF($AJ$5=5,"",IF(OR($AJ$5&lt;4,$AJ$5=7),"",O19-O22))</f>
        <v/>
      </c>
      <c r="P25" s="2">
        <f>IF($AJ$5=5,"",IF(OR($AJ$5&lt;4,$AJ$5=7),"",P19-P22))</f>
        <v/>
      </c>
      <c r="Q25" s="2">
        <f>IF($AJ$5=5,"",IF(OR($AJ$5&lt;4,$AJ$5=7),"",Q19-Q22))</f>
        <v/>
      </c>
      <c r="R25" s="2">
        <f>IF($AJ$5=5,"",IF(OR($AJ$5&lt;4,$AJ$5=7),"",R19-R22))</f>
        <v/>
      </c>
      <c r="S25" s="2">
        <f>IF($AJ$5=5,"",IF(OR($AJ$5&lt;4,$AJ$5=7),"",S19-S22))</f>
        <v/>
      </c>
      <c r="T25" s="2">
        <f>IF($AJ$5=5,"",IF(OR($AJ$5&lt;4,$AJ$5=7),"",T19-T22))</f>
        <v/>
      </c>
      <c r="U25" s="2">
        <f>IF($AJ$5=5,"",IF(OR($AJ$5&lt;4,$AJ$5=7),"",U19-U22))</f>
        <v/>
      </c>
      <c r="V25" s="2">
        <f>IF($AJ$5=5,"",IF(OR($AJ$5&lt;4,$AJ$5=7),"",V19-V22))</f>
        <v/>
      </c>
      <c r="W25" s="2">
        <f>IF($AJ$5=5,"",IF(OR($AJ$5&lt;4,$AJ$5=7),"",W19-W22))</f>
        <v/>
      </c>
      <c r="X25" s="2">
        <f>IF($AJ$5=5,"",IF(OR($AJ$5&lt;4,$AJ$5=7),"",X19-X22))</f>
        <v/>
      </c>
      <c r="Y25" s="2">
        <f>IF($AJ$5=6,"",IF(OR($AJ$5&lt;4,$AJ$5=7),"",Y19-Y22))</f>
        <v/>
      </c>
      <c r="Z25" s="45">
        <f>IF($AJ$5=6,"",IF(OR($AJ$5&lt;4,$AJ$5=7),"",Z19-Z22))</f>
        <v/>
      </c>
      <c r="AA25" s="34" t="n"/>
    </row>
    <row r="26">
      <c r="B26" s="50">
        <f>IF(AJ5=1,"Real Time Decremental Quantity (Hanson needs to sell) for Tuesday",IF(AJ5=2,"Real Time Decremental Quantity (Hanson needs to sell) for Wednesday",IF(AJ5=3,"Real Time Decremental Quantity (Hanson needs to sell) for Thursday",IF(AJ5=4,"Real Time Decremental Quantity (Hanson needs to sell) for Friday",IF(AJ5=5,"Real Time Decremental Quantity (Hanson needs to sell) for Sunday",IF(AJ5=7,"Real Time Decremental Quantity (Hanson needs to sell) for a Holiday",IF(AJ5=6,"","")))))))</f>
        <v/>
      </c>
      <c r="C26" s="54">
        <f>IF($AJ$5=6,"",(C20-C23))</f>
        <v/>
      </c>
      <c r="D26" s="4">
        <f>IF($AJ$5=6,"",(D20-D23))</f>
        <v/>
      </c>
      <c r="E26" s="4">
        <f>IF($AJ$5=6,"",(E20-E23))</f>
        <v/>
      </c>
      <c r="F26" s="4">
        <f>IF($AJ$5=6,"",(F20-F23))</f>
        <v/>
      </c>
      <c r="G26" s="4">
        <f>IF($AJ$5=6,"",(G20-G23))</f>
        <v/>
      </c>
      <c r="H26" s="4">
        <f>IF($AJ$5=6,"",(H20-H23))</f>
        <v/>
      </c>
      <c r="I26" s="4">
        <f>IF($AJ$5=6,"",(I20-I23))</f>
        <v/>
      </c>
      <c r="J26" s="4">
        <f>IF($AJ$5=6,"",(J20-J23))</f>
        <v/>
      </c>
      <c r="K26" s="4">
        <f>IF($AJ$5=6,"",(K20-K23))</f>
        <v/>
      </c>
      <c r="L26" s="4">
        <f>IF($AJ$5=6,"",(L20-L23))</f>
        <v/>
      </c>
      <c r="M26" s="4">
        <f>IF($AJ$5=6,"",(M20-M23))</f>
        <v/>
      </c>
      <c r="N26" s="4">
        <f>IF($AJ$5=6,"",(N20-N23))</f>
        <v/>
      </c>
      <c r="O26" s="4">
        <f>IF($AJ$5=6,"",(O20-O23))</f>
        <v/>
      </c>
      <c r="P26" s="4">
        <f>IF($AJ$5=6,"",(P20-P23))</f>
        <v/>
      </c>
      <c r="Q26" s="4">
        <f>IF($AJ$5=6,"",(Q20-Q23))</f>
        <v/>
      </c>
      <c r="R26" s="4">
        <f>IF($AJ$5=6,"",(R20-R23))</f>
        <v/>
      </c>
      <c r="S26" s="4">
        <f>IF($AJ$5=6,"",(S20-S23))</f>
        <v/>
      </c>
      <c r="T26" s="4">
        <f>IF($AJ$5=6,"",(T20-T23))</f>
        <v/>
      </c>
      <c r="U26" s="4">
        <f>IF($AJ$5=6,"",(U20-U23))</f>
        <v/>
      </c>
      <c r="V26" s="4">
        <f>IF($AJ$5=6,"",(V20-V23))</f>
        <v/>
      </c>
      <c r="W26" s="4">
        <f>IF($AJ$5=6,"",(W20-W23))</f>
        <v/>
      </c>
      <c r="X26" s="4">
        <f>IF($AJ$5=6,"",(X20-X23))</f>
        <v/>
      </c>
      <c r="Y26" s="4">
        <f>IF($AJ$5=6,"",(Y20-Y23))</f>
        <v/>
      </c>
      <c r="Z26" s="46">
        <f>IF($AJ$5=6,"",(Z20-Z23))</f>
        <v/>
      </c>
      <c r="AA26" s="34" t="n"/>
    </row>
    <row r="27" ht="13.5" customHeight="1" s="58" thickBot="1">
      <c r="B27" s="51">
        <f>IF(AJ5=4,"Real Time Decremental Quantity (Hanson needs to sell) for Saturday",IF(AJ5=5,"Real Time Decremental Quantity (Hanson needs to sell) for Monday LLH",IF(AJ5=6,"Real Time Decremental Quantity (Hanson needs to sell) for Monday HLH","")))</f>
        <v/>
      </c>
      <c r="C27" s="55">
        <f>IF($AJ$5=6,"",IF(OR($AJ$5&lt;4,$AJ$5=7,),"",C21-C23))</f>
        <v/>
      </c>
      <c r="D27" s="3">
        <f>IF($AJ$5=6,"",IF(OR($AJ$5&lt;4,$AJ$5=7,),"",D21-D23))</f>
        <v/>
      </c>
      <c r="E27" s="3">
        <f>IF($AJ$5=6,"",IF(OR($AJ$5&lt;4,$AJ$5=7,),"",E21-E23))</f>
        <v/>
      </c>
      <c r="F27" s="3">
        <f>IF($AJ$5=6,"",IF(OR($AJ$5&lt;4,$AJ$5=7,),"",F21-F23))</f>
        <v/>
      </c>
      <c r="G27" s="3">
        <f>IF($AJ$5=6,"",IF(OR($AJ$5&lt;4,$AJ$5=7,),"",G21-G23))</f>
        <v/>
      </c>
      <c r="H27" s="3">
        <f>IF($AJ$5=6,"",IF(OR($AJ$5&lt;4,$AJ$5=7,),"",H21-H23))</f>
        <v/>
      </c>
      <c r="I27" s="3">
        <f>IF($AJ$5=5,"",IF(OR($AJ$5&lt;4,$AJ$5=7,),"",I21-I23))</f>
        <v/>
      </c>
      <c r="J27" s="3">
        <f>IF($AJ$5=5,"",IF(OR($AJ$5&lt;4,$AJ$5=7,),"",J21-J23))</f>
        <v/>
      </c>
      <c r="K27" s="3">
        <f>IF($AJ$5=5,"",IF(OR($AJ$5&lt;4,$AJ$5=7,),"",K21-K23))</f>
        <v/>
      </c>
      <c r="L27" s="3">
        <f>IF($AJ$5=5,"",IF(OR($AJ$5&lt;4,$AJ$5=7,),"",L21-L23))</f>
        <v/>
      </c>
      <c r="M27" s="3">
        <f>IF($AJ$5=5,"",IF(OR($AJ$5&lt;4,$AJ$5=7,),"",M21-M23))</f>
        <v/>
      </c>
      <c r="N27" s="3">
        <f>IF($AJ$5=5,"",IF(OR($AJ$5&lt;4,$AJ$5=7,),"",N21-N23))</f>
        <v/>
      </c>
      <c r="O27" s="3">
        <f>IF($AJ$5=5,"",IF(OR($AJ$5&lt;4,$AJ$5=7,),"",O21-O23))</f>
        <v/>
      </c>
      <c r="P27" s="3">
        <f>IF($AJ$5=5,"",IF(OR($AJ$5&lt;4,$AJ$5=7,),"",P21-P23))</f>
        <v/>
      </c>
      <c r="Q27" s="3">
        <f>IF($AJ$5=5,"",IF(OR($AJ$5&lt;4,$AJ$5=7,),"",Q21-Q23))</f>
        <v/>
      </c>
      <c r="R27" s="3">
        <f>IF($AJ$5=5,"",IF(OR($AJ$5&lt;4,$AJ$5=7,),"",R21-R23))</f>
        <v/>
      </c>
      <c r="S27" s="3">
        <f>IF($AJ$5=5,"",IF(OR($AJ$5&lt;4,$AJ$5=7,),"",S21-S23))</f>
        <v/>
      </c>
      <c r="T27" s="3">
        <f>IF($AJ$5=5,"",IF(OR($AJ$5&lt;4,$AJ$5=7,),"",T21-T23))</f>
        <v/>
      </c>
      <c r="U27" s="3">
        <f>IF($AJ$5=5,"",IF(OR($AJ$5&lt;4,$AJ$5=7,),"",U21-U23))</f>
        <v/>
      </c>
      <c r="V27" s="3">
        <f>IF($AJ$5=5,"",IF(OR($AJ$5&lt;4,$AJ$5=7,),"",V21-V23))</f>
        <v/>
      </c>
      <c r="W27" s="3">
        <f>IF($AJ$5=5,"",IF(OR($AJ$5&lt;4,$AJ$5=7,),"",W21-W23))</f>
        <v/>
      </c>
      <c r="X27" s="3">
        <f>IF($AJ$5=5,"",IF(OR($AJ$5&lt;4,$AJ$5=7,),"",X21-X23))</f>
        <v/>
      </c>
      <c r="Y27" s="3">
        <f>IF($AJ$5=6,"",IF(OR($AJ$5&lt;4,$AJ$5=7,),"",Y21-Y23))</f>
        <v/>
      </c>
      <c r="Z27" s="47">
        <f>IF($AJ$5=6,"",IF(OR($AJ$5&lt;4,$AJ$5=7,),"",Z21-Z23))</f>
        <v/>
      </c>
      <c r="AA27" s="34" t="n"/>
    </row>
    <row r="28">
      <c r="B28" s="19" t="n"/>
      <c r="C28" s="4">
        <f>IF($AF$5=6,IF(OR(C11&gt;6,C11&lt;23),MIN($I18:$X18),""),"")</f>
        <v/>
      </c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13" t="n"/>
    </row>
    <row r="29">
      <c r="B29" s="14" t="inlineStr">
        <is>
          <t>Contact Persons</t>
        </is>
      </c>
      <c r="Z29" s="10" t="n"/>
    </row>
    <row r="30">
      <c r="B30" s="14" t="inlineStr">
        <is>
          <t>EPMI</t>
        </is>
      </c>
      <c r="C30" s="57" t="inlineStr">
        <is>
          <t>Telephone</t>
        </is>
      </c>
      <c r="D30" s="57" t="n"/>
      <c r="E30" s="57" t="n"/>
      <c r="F30" s="57" t="inlineStr">
        <is>
          <t>E-Mail</t>
        </is>
      </c>
      <c r="Z30" s="10" t="n"/>
    </row>
    <row r="31">
      <c r="B31" s="8" t="inlineStr">
        <is>
          <t>[Person_1]</t>
        </is>
      </c>
      <c r="C31" t="inlineStr">
        <is>
          <t>503/464-3829</t>
        </is>
      </c>
      <c r="F31" s="60" t="inlineStr">
        <is>
          <t>[USER]@enron.com</t>
        </is>
      </c>
      <c r="Z31" s="10" t="n"/>
    </row>
    <row r="32">
      <c r="B32" s="8" t="inlineStr">
        <is>
          <t>[Person_2]</t>
        </is>
      </c>
      <c r="C32" t="inlineStr">
        <is>
          <t>503/464-5053</t>
        </is>
      </c>
      <c r="F32" s="60" t="inlineStr">
        <is>
          <t>[USER]@enron.com</t>
        </is>
      </c>
      <c r="Z32" s="10" t="n"/>
    </row>
    <row r="33">
      <c r="B33" s="8" t="inlineStr">
        <is>
          <t>[Person_3]</t>
        </is>
      </c>
      <c r="C33" t="inlineStr">
        <is>
          <t>503/464-3822</t>
        </is>
      </c>
      <c r="F33" s="60" t="inlineStr">
        <is>
          <t>[USER]@enron.com</t>
        </is>
      </c>
      <c r="Z33" s="10" t="n"/>
    </row>
    <row r="34">
      <c r="B34" s="8" t="inlineStr">
        <is>
          <t>[Person_4]</t>
        </is>
      </c>
      <c r="C34" t="inlineStr">
        <is>
          <t>503/464-3824</t>
        </is>
      </c>
      <c r="F34" s="60" t="inlineStr">
        <is>
          <t>[USER]@enron.com</t>
        </is>
      </c>
      <c r="Z34" s="10" t="n"/>
    </row>
    <row r="35">
      <c r="B35" s="8" t="inlineStr">
        <is>
          <t>[Person_5]</t>
        </is>
      </c>
      <c r="C35" t="inlineStr">
        <is>
          <t>[PHONE_PREFIX]-3911</t>
        </is>
      </c>
      <c r="F35" s="60" t="inlineStr">
        <is>
          <t>[USER]@enron.com</t>
        </is>
      </c>
      <c r="Z35" s="10" t="n"/>
    </row>
    <row r="36">
      <c r="B36" s="8" t="n"/>
      <c r="Z36" s="10" t="n"/>
    </row>
    <row r="37">
      <c r="B37" s="14" t="inlineStr">
        <is>
          <t>Hanson</t>
        </is>
      </c>
      <c r="C37" s="57" t="inlineStr">
        <is>
          <t>Telephone</t>
        </is>
      </c>
      <c r="F37" s="57" t="inlineStr">
        <is>
          <t>E-Mail</t>
        </is>
      </c>
      <c r="Z37" s="10" t="n"/>
    </row>
    <row r="38">
      <c r="B38" s="8" t="inlineStr">
        <is>
          <t>[Person_6] Manager</t>
        </is>
      </c>
      <c r="C38" t="inlineStr">
        <is>
          <t>[PHONE_PREFIX]-4235</t>
        </is>
      </c>
      <c r="F38" t="inlineStr">
        <is>
          <t>[USER]@hansonamerica.com</t>
        </is>
      </c>
      <c r="Z38" s="10" t="n"/>
    </row>
    <row r="39">
      <c r="B39" s="8" t="inlineStr">
        <is>
          <t>[Person_7] Engineer</t>
        </is>
      </c>
      <c r="C39" t="inlineStr">
        <is>
          <t>[PHONE_PREFIX]-4267</t>
        </is>
      </c>
      <c r="F39" t="inlineStr">
        <is>
          <t>[USER]@hansonamerica.com</t>
        </is>
      </c>
      <c r="Z39" s="10" t="n"/>
    </row>
    <row r="40">
      <c r="B40" s="8" t="inlineStr">
        <is>
          <t>[Person_8]  - VP Operations</t>
        </is>
      </c>
      <c r="C40" t="inlineStr">
        <is>
          <t>[PHONE_PREFIX]-4271</t>
        </is>
      </c>
      <c r="F40" t="inlineStr">
        <is>
          <t>[USER]@hansonamerica.com</t>
        </is>
      </c>
      <c r="Z40" s="10" t="n"/>
    </row>
    <row r="41">
      <c r="B41" s="8" t="inlineStr">
        <is>
          <t>[Person_9]</t>
        </is>
      </c>
      <c r="C41" t="inlineStr">
        <is>
          <t>[PHONE_PREFIX]-4240</t>
        </is>
      </c>
      <c r="F41" t="inlineStr">
        <is>
          <t>[USER]@hansonamerica.com</t>
        </is>
      </c>
      <c r="Z41" s="10" t="n"/>
    </row>
    <row r="42">
      <c r="B42" s="8" t="n"/>
      <c r="Z42" s="10" t="n"/>
    </row>
    <row r="43">
      <c r="B43" s="8" t="n"/>
      <c r="Z43" s="10" t="n"/>
    </row>
    <row r="44">
      <c r="B44" s="16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  <c r="W44" s="17" t="n"/>
      <c r="X44" s="17" t="n"/>
      <c r="Y44" s="17" t="n"/>
      <c r="Z44" s="18" t="n"/>
    </row>
  </sheetData>
  <mergeCells count="10">
    <mergeCell ref="F32:I32"/>
    <mergeCell ref="F37:G37"/>
    <mergeCell ref="F31:I31"/>
    <mergeCell ref="C33:E33"/>
    <mergeCell ref="C37:E37"/>
    <mergeCell ref="C31:E31"/>
    <mergeCell ref="F34:I34"/>
    <mergeCell ref="C34:E34"/>
    <mergeCell ref="F33:I33"/>
    <mergeCell ref="C32:E32"/>
  </mergeCells>
  <hyperlinks>
    <hyperlink ref="F31" r:id="rId1"/>
    <hyperlink ref="F32" display="lgang@eneron.com" r:id="rId2"/>
    <hyperlink ref="F33" r:id="rId3"/>
    <hyperlink ref="F34" r:id="rId4"/>
  </hyperlinks>
  <pageMargins left="0.25" right="0" top="1" bottom="1" header="0.5" footer="0.5"/>
  <pageSetup orientation="landscape" paperSize="5" scale="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cmumm</dc:creator>
  <dcterms:created xsi:type="dcterms:W3CDTF">2001-10-08T15:37:30Z</dcterms:created>
  <dcterms:modified xsi:type="dcterms:W3CDTF">2025-09-29T21:04:26Z</dcterms:modified>
  <cp:lastModifiedBy>Felienne</cp:lastModifiedBy>
  <cp:lastPrinted>2001-11-09T23:48:35Z</cp:lastPrinted>
</cp:coreProperties>
</file>