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20" windowWidth="15180" windowHeight="8835" tabRatio="600" firstSheet="0" activeTab="0" autoFilterDateGrouping="1"/>
  </bookViews>
  <sheets>
    <sheet name="0005 GL" sheetId="1" state="visible" r:id="rId1"/>
    <sheet name="0003 GL" sheetId="2" state="visible" r:id="rId2"/>
    <sheet name="0002 GL" sheetId="3" state="visible" r:id="rId3"/>
    <sheet name="0001 GL" sheetId="4" state="visible" r:id="rId4"/>
    <sheet name="9912 GL" sheetId="5" state="visible" r:id="rId5"/>
  </sheets>
  <definedNames>
    <definedName name="_xlnm.Print_Area" localSheetId="1">'0003 GL'!$A$1:$V$71</definedName>
    <definedName name="_xlnm.Print_Area" localSheetId="3">'0001 GL'!$A$1:$T$53</definedName>
    <definedName name="_xlnm.Print_Area" localSheetId="4">'9912 GL'!$A$1:$T$55</definedName>
  </definedNames>
  <calcPr calcId="152511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(&quot;$&quot;* #,##0_);_(&quot;$&quot;* \(#,##0\);_(&quot;$&quot;* &quot;-&quot;??_);_(@_)"/>
    <numFmt numFmtId="166" formatCode="_(&quot;$&quot;* #,##0.00_);_(&quot;$&quot;* \(#,##0.00\);_(&quot;$&quot;* &quot;-&quot;??_);_(@_)"/>
  </numFmts>
  <fonts count="22">
    <font>
      <name val="Arial"/>
      <sz val="10"/>
    </font>
    <font>
      <name val="Arial"/>
      <sz val="10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16"/>
    </font>
    <font>
      <name val="Arial"/>
      <family val="2"/>
      <sz val="16"/>
    </font>
    <font>
      <name val="Arial"/>
      <family val="2"/>
      <b val="1"/>
      <sz val="8"/>
    </font>
    <font>
      <name val="Arial"/>
      <family val="2"/>
      <b val="1"/>
      <sz val="10"/>
    </font>
    <font>
      <name val="Arial"/>
      <family val="2"/>
      <sz val="8"/>
    </font>
    <font>
      <name val="Arial"/>
      <family val="2"/>
      <b val="1"/>
      <sz val="6"/>
    </font>
    <font>
      <name val="Arial"/>
      <family val="2"/>
      <b val="1"/>
      <color indexed="48"/>
      <sz val="10"/>
    </font>
    <font>
      <name val="Arial"/>
      <b val="1"/>
      <sz val="8"/>
    </font>
    <font>
      <name val="Arial"/>
      <family val="2"/>
      <b val="1"/>
      <sz val="9"/>
    </font>
    <font>
      <name val="Arial"/>
      <family val="2"/>
      <b val="1"/>
      <color indexed="48"/>
      <sz val="9"/>
    </font>
    <font>
      <name val="Arial"/>
      <sz val="8"/>
    </font>
    <font>
      <name val="Arial"/>
      <b val="1"/>
      <sz val="8"/>
      <u val="single"/>
    </font>
    <font>
      <name val="Arial"/>
      <family val="2"/>
      <b val="1"/>
      <sz val="8"/>
      <u val="single"/>
    </font>
    <font>
      <name val="Arial"/>
      <family val="2"/>
      <color indexed="10"/>
      <sz val="8"/>
    </font>
    <font>
      <name val="Arial"/>
      <family val="2"/>
      <b val="1"/>
      <sz val="9"/>
      <u val="single"/>
    </font>
    <font>
      <name val="Arial"/>
      <family val="2"/>
      <sz val="9"/>
    </font>
    <font>
      <name val="Tahoma"/>
      <color indexed="81"/>
      <sz val="8"/>
    </font>
    <font>
      <name val="Tahoma"/>
      <b val="1"/>
      <color indexed="81"/>
      <sz val="8"/>
    </font>
  </fonts>
  <fills count="3">
    <fill>
      <patternFill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1" fillId="0" borderId="0"/>
    <xf numFmtId="43" fontId="1" fillId="0" borderId="0"/>
    <xf numFmtId="44" fontId="1" fillId="0" borderId="0"/>
  </cellStyleXfs>
  <cellXfs count="66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6" fillId="0" borderId="0" applyAlignment="1" pivotButton="0" quotePrefix="0" xfId="0">
      <alignment horizontal="center"/>
    </xf>
    <xf numFmtId="0" fontId="6" fillId="0" borderId="0" pivotButton="0" quotePrefix="0" xfId="0"/>
    <xf numFmtId="164" fontId="7" fillId="0" borderId="0" applyAlignment="1" pivotButton="0" quotePrefix="0" xfId="1">
      <alignment horizontal="center"/>
    </xf>
    <xf numFmtId="164" fontId="7" fillId="0" borderId="0" applyAlignment="1" pivotButton="0" quotePrefix="0" xfId="1">
      <alignment horizontal="center"/>
    </xf>
    <xf numFmtId="0" fontId="8" fillId="0" borderId="0" pivotButton="0" quotePrefix="0" xfId="0"/>
    <xf numFmtId="0" fontId="8" fillId="0" borderId="0" pivotButton="0" quotePrefix="0" xfId="0"/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7" fillId="0" borderId="0" pivotButton="0" quotePrefix="0" xfId="0"/>
    <xf numFmtId="0" fontId="7" fillId="0" borderId="0" pivotButton="0" quotePrefix="0" xfId="0"/>
    <xf numFmtId="165" fontId="10" fillId="0" borderId="0" pivotButton="0" quotePrefix="0" xfId="2"/>
    <xf numFmtId="164" fontId="10" fillId="0" borderId="0" pivotButton="0" quotePrefix="0" xfId="1"/>
    <xf numFmtId="0" fontId="6" fillId="0" borderId="0" pivotButton="0" quotePrefix="0" xfId="0"/>
    <xf numFmtId="0" fontId="6" fillId="0" borderId="0" pivotButton="0" quotePrefix="0" xfId="0"/>
    <xf numFmtId="0" fontId="11" fillId="0" borderId="0" pivotButton="0" quotePrefix="0" xfId="0"/>
    <xf numFmtId="164" fontId="11" fillId="0" borderId="0" pivotButton="0" quotePrefix="0" xfId="1"/>
    <xf numFmtId="0" fontId="12" fillId="0" borderId="0" pivotButton="0" quotePrefix="0" xfId="0"/>
    <xf numFmtId="164" fontId="14" fillId="0" borderId="0" pivotButton="0" quotePrefix="0" xfId="1"/>
    <xf numFmtId="164" fontId="14" fillId="0" borderId="0" pivotButton="0" quotePrefix="0" xfId="1"/>
    <xf numFmtId="164" fontId="8" fillId="0" borderId="0" pivotButton="0" quotePrefix="0" xfId="1"/>
    <xf numFmtId="164" fontId="14" fillId="0" borderId="1" pivotButton="0" quotePrefix="0" xfId="1"/>
    <xf numFmtId="0" fontId="15" fillId="0" borderId="0" pivotButton="0" quotePrefix="0" xfId="0"/>
    <xf numFmtId="0" fontId="14" fillId="0" borderId="0" pivotButton="0" quotePrefix="0" xfId="0"/>
    <xf numFmtId="9" fontId="8" fillId="0" borderId="0" pivotButton="0" quotePrefix="0" xfId="0"/>
    <xf numFmtId="0" fontId="16" fillId="0" borderId="0" pivotButton="0" quotePrefix="0" xfId="0"/>
    <xf numFmtId="0" fontId="17" fillId="0" borderId="0" applyAlignment="1" pivotButton="0" quotePrefix="0" xfId="0">
      <alignment horizontal="center"/>
    </xf>
    <xf numFmtId="0" fontId="14" fillId="0" borderId="1" pivotButton="0" quotePrefix="0" xfId="0"/>
    <xf numFmtId="0" fontId="14" fillId="0" borderId="0" pivotButton="0" quotePrefix="0" xfId="0"/>
    <xf numFmtId="165" fontId="6" fillId="0" borderId="2" pivotButton="0" quotePrefix="0" xfId="2"/>
    <xf numFmtId="165" fontId="6" fillId="0" borderId="0" pivotButton="0" quotePrefix="0" xfId="2"/>
    <xf numFmtId="165" fontId="6" fillId="0" borderId="0" pivotButton="0" quotePrefix="0" xfId="2"/>
    <xf numFmtId="164" fontId="6" fillId="0" borderId="0" pivotButton="0" quotePrefix="0" xfId="1"/>
    <xf numFmtId="164" fontId="8" fillId="0" borderId="0" pivotButton="0" quotePrefix="0" xfId="1"/>
    <xf numFmtId="165" fontId="8" fillId="0" borderId="0" pivotButton="0" quotePrefix="0" xfId="0"/>
    <xf numFmtId="0" fontId="9" fillId="0" borderId="1" applyAlignment="1" pivotButton="0" quotePrefix="1" xfId="0">
      <alignment horizontal="center"/>
    </xf>
    <xf numFmtId="0" fontId="4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164" fontId="8" fillId="0" borderId="0" pivotButton="0" quotePrefix="0" xfId="0"/>
    <xf numFmtId="164" fontId="8" fillId="0" borderId="0" pivotButton="0" quotePrefix="0" xfId="0"/>
    <xf numFmtId="164" fontId="14" fillId="2" borderId="0" pivotButton="0" quotePrefix="0" xfId="1"/>
    <xf numFmtId="0" fontId="19" fillId="0" borderId="0" pivotButton="0" quotePrefix="0" xfId="0"/>
    <xf numFmtId="166" fontId="8" fillId="0" borderId="0" pivotButton="0" quotePrefix="0" xfId="2"/>
    <xf numFmtId="164" fontId="14" fillId="0" borderId="1" pivotButton="0" quotePrefix="0" xfId="1"/>
    <xf numFmtId="164" fontId="14" fillId="0" borderId="0" pivotButton="0" quotePrefix="0" xfId="1"/>
    <xf numFmtId="164" fontId="14" fillId="0" borderId="0" pivotButton="0" quotePrefix="0" xfId="1"/>
    <xf numFmtId="164" fontId="8" fillId="0" borderId="1" pivotButton="0" quotePrefix="0" xfId="1"/>
    <xf numFmtId="164" fontId="2" fillId="0" borderId="0" applyAlignment="1" pivotButton="0" quotePrefix="0" xfId="1">
      <alignment horizontal="center"/>
    </xf>
    <xf numFmtId="0" fontId="0" fillId="0" borderId="0" pivotButton="0" quotePrefix="0" xfId="0"/>
    <xf numFmtId="164" fontId="4" fillId="0" borderId="0" applyAlignment="1" pivotButton="0" quotePrefix="0" xfId="1">
      <alignment horizontal="center"/>
    </xf>
    <xf numFmtId="0" fontId="0" fillId="0" borderId="0" applyAlignment="1" pivotButton="0" quotePrefix="0" xfId="0">
      <alignment horizontal="center"/>
    </xf>
    <xf numFmtId="164" fontId="6" fillId="0" borderId="0" applyAlignment="1" pivotButton="0" quotePrefix="0" xfId="1">
      <alignment horizontal="center"/>
    </xf>
    <xf numFmtId="0" fontId="4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166" fontId="8" fillId="0" borderId="0" pivotButton="0" quotePrefix="0" xfId="2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69"/>
  <sheetViews>
    <sheetView tabSelected="1" workbookViewId="0">
      <selection activeCell="A1" sqref="A1:IV65536"/>
    </sheetView>
  </sheetViews>
  <sheetFormatPr baseColWidth="8" defaultRowHeight="11.25"/>
  <cols>
    <col width="2.7109375" customWidth="1" style="11" min="1" max="1"/>
    <col width="4.28515625" customWidth="1" style="11" min="2" max="2"/>
    <col width="50.5703125" customWidth="1" style="11" min="3" max="3"/>
    <col width="0.85546875" customWidth="1" style="11" min="4" max="4"/>
    <col width="4.28515625" customWidth="1" style="11" min="5" max="5"/>
    <col width="14" customWidth="1" style="11" min="6" max="6"/>
    <col width="3.42578125" customWidth="1" style="11" min="7" max="7"/>
    <col width="11.7109375" customWidth="1" style="11" min="8" max="8"/>
    <col width="4.85546875" customWidth="1" style="11" min="9" max="9"/>
    <col width="11.7109375" customWidth="1" style="11" min="10" max="10"/>
    <col width="13" customWidth="1" style="11" min="11" max="11"/>
    <col width="11.7109375" customWidth="1" style="11" min="12" max="13"/>
    <col width="13" customWidth="1" style="38" min="14" max="14"/>
    <col width="13" customWidth="1" style="11" min="15" max="15"/>
    <col width="13.5703125" customWidth="1" style="38" min="16" max="16"/>
    <col width="13.140625" customWidth="1" style="11" min="17" max="17"/>
    <col width="13.5703125" customWidth="1" style="11" min="18" max="18"/>
    <col width="11.5703125" customWidth="1" style="11" min="19" max="20"/>
    <col width="12.28515625" customWidth="1" style="11" min="21" max="21"/>
    <col width="11.5703125" customWidth="1" style="11" min="22" max="22"/>
    <col width="13.5703125" customWidth="1" style="11" min="23" max="23"/>
    <col width="9.140625" customWidth="1" style="11" min="24" max="16384"/>
  </cols>
  <sheetData>
    <row r="1" ht="15.75" customFormat="1" customHeight="1" s="42">
      <c r="A1" s="57" t="inlineStr">
        <is>
          <t>Enron North America</t>
        </is>
      </c>
    </row>
    <row r="2" ht="20.25" customFormat="1" customHeight="1" s="43">
      <c r="A2" s="59" t="inlineStr">
        <is>
          <t>WEST  Desk</t>
        </is>
      </c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62" t="n"/>
      <c r="AQ2" s="62" t="n"/>
      <c r="AR2" s="62" t="n"/>
      <c r="AS2" s="62" t="n"/>
      <c r="AT2" s="62" t="n"/>
      <c r="AU2" s="62" t="n"/>
      <c r="AV2" s="62" t="n"/>
      <c r="AW2" s="62" t="n"/>
      <c r="AX2" s="62" t="n"/>
      <c r="AY2" s="62" t="n"/>
      <c r="AZ2" s="62" t="n"/>
      <c r="BA2" s="62" t="n"/>
      <c r="BB2" s="62" t="n"/>
      <c r="BC2" s="62" t="n"/>
      <c r="BD2" s="62" t="n"/>
      <c r="BE2" s="62" t="n"/>
      <c r="BF2" s="62" t="n"/>
      <c r="BG2" s="62" t="n"/>
      <c r="BH2" s="62" t="n"/>
      <c r="BI2" s="62" t="n"/>
      <c r="BJ2" s="62" t="n"/>
      <c r="BK2" s="62" t="n"/>
      <c r="BL2" s="62" t="n"/>
      <c r="BM2" s="62" t="n"/>
      <c r="BN2" s="62" t="n"/>
      <c r="BO2" s="62" t="n"/>
      <c r="BP2" s="62" t="n"/>
      <c r="BQ2" s="62" t="n"/>
      <c r="BR2" s="62" t="n"/>
      <c r="BS2" s="62" t="n"/>
      <c r="BT2" s="62" t="n"/>
      <c r="BU2" s="62" t="n"/>
      <c r="BV2" s="62" t="n"/>
      <c r="BW2" s="62" t="n"/>
      <c r="BX2" s="62" t="n"/>
      <c r="BY2" s="62" t="n"/>
      <c r="BZ2" s="62" t="n"/>
      <c r="CA2" s="62" t="n"/>
      <c r="CB2" s="62" t="n"/>
      <c r="CC2" s="62" t="n"/>
      <c r="CD2" s="62" t="n"/>
      <c r="CE2" s="62" t="n"/>
      <c r="CF2" s="62" t="n"/>
      <c r="CG2" s="62" t="n"/>
      <c r="CH2" s="62" t="n"/>
      <c r="CI2" s="62" t="n"/>
      <c r="CJ2" s="62" t="n"/>
      <c r="CK2" s="62" t="n"/>
      <c r="CL2" s="62" t="n"/>
      <c r="CM2" s="62" t="n"/>
      <c r="CN2" s="62" t="n"/>
      <c r="CO2" s="62" t="n"/>
      <c r="CP2" s="62" t="n"/>
      <c r="CQ2" s="62" t="n"/>
      <c r="CR2" s="62" t="n"/>
      <c r="CS2" s="62" t="n"/>
      <c r="CT2" s="62" t="n"/>
      <c r="CU2" s="62" t="n"/>
      <c r="CV2" s="62" t="n"/>
      <c r="CW2" s="62" t="n"/>
      <c r="CX2" s="62" t="n"/>
      <c r="CY2" s="62" t="n"/>
      <c r="CZ2" s="62" t="n"/>
      <c r="DA2" s="62" t="n"/>
      <c r="DB2" s="62" t="n"/>
      <c r="DC2" s="62" t="n"/>
      <c r="DD2" s="62" t="n"/>
      <c r="DE2" s="62" t="n"/>
      <c r="DF2" s="62" t="n"/>
      <c r="DG2" s="62" t="n"/>
      <c r="DH2" s="62" t="n"/>
      <c r="DI2" s="62" t="n"/>
      <c r="DJ2" s="62" t="n"/>
      <c r="DK2" s="62" t="n"/>
      <c r="DL2" s="62" t="n"/>
      <c r="DM2" s="62" t="n"/>
      <c r="DN2" s="62" t="n"/>
      <c r="DO2" s="62" t="n"/>
      <c r="DP2" s="62" t="n"/>
      <c r="DQ2" s="62" t="n"/>
      <c r="DR2" s="62" t="n"/>
      <c r="DS2" s="62" t="n"/>
      <c r="DT2" s="62" t="n"/>
      <c r="DU2" s="62" t="n"/>
      <c r="DV2" s="62" t="n"/>
      <c r="DW2" s="62" t="n"/>
      <c r="DX2" s="62" t="n"/>
      <c r="DY2" s="62" t="n"/>
      <c r="DZ2" s="62" t="n"/>
      <c r="EA2" s="62" t="n"/>
      <c r="EB2" s="62" t="n"/>
      <c r="EC2" s="62" t="n"/>
      <c r="ED2" s="62" t="n"/>
      <c r="EE2" s="62" t="n"/>
      <c r="EF2" s="62" t="n"/>
      <c r="EG2" s="62" t="n"/>
      <c r="EH2" s="62" t="n"/>
      <c r="EI2" s="62" t="n"/>
      <c r="EJ2" s="62" t="n"/>
      <c r="EK2" s="62" t="n"/>
      <c r="EL2" s="62" t="n"/>
      <c r="EM2" s="62" t="n"/>
      <c r="EN2" s="62" t="n"/>
      <c r="EO2" s="62" t="n"/>
      <c r="EP2" s="62" t="n"/>
      <c r="EQ2" s="62" t="n"/>
      <c r="ER2" s="62" t="n"/>
      <c r="ES2" s="62" t="n"/>
      <c r="ET2" s="62" t="n"/>
      <c r="EU2" s="62" t="n"/>
      <c r="EV2" s="62" t="n"/>
      <c r="EW2" s="62" t="n"/>
      <c r="EX2" s="62" t="n"/>
      <c r="EY2" s="62" t="n"/>
      <c r="EZ2" s="62" t="n"/>
      <c r="FA2" s="62" t="n"/>
      <c r="FB2" s="62" t="n"/>
      <c r="FC2" s="62" t="n"/>
      <c r="FD2" s="62" t="n"/>
      <c r="FE2" s="62" t="n"/>
      <c r="FF2" s="62" t="n"/>
      <c r="FG2" s="62" t="n"/>
      <c r="FH2" s="62" t="n"/>
      <c r="FI2" s="62" t="n"/>
      <c r="FJ2" s="62" t="n"/>
      <c r="FK2" s="62" t="n"/>
      <c r="FL2" s="62" t="n"/>
      <c r="FM2" s="62" t="n"/>
      <c r="FN2" s="62" t="n"/>
      <c r="FO2" s="62" t="n"/>
      <c r="FP2" s="62" t="n"/>
      <c r="FQ2" s="62" t="n"/>
      <c r="FR2" s="62" t="n"/>
      <c r="FS2" s="62" t="n"/>
      <c r="FT2" s="62" t="n"/>
      <c r="FU2" s="62" t="n"/>
      <c r="FV2" s="62" t="n"/>
      <c r="FW2" s="62" t="n"/>
      <c r="FX2" s="62" t="n"/>
      <c r="FY2" s="62" t="n"/>
      <c r="FZ2" s="62" t="n"/>
      <c r="GA2" s="62" t="n"/>
      <c r="GB2" s="62" t="n"/>
      <c r="GC2" s="62" t="n"/>
      <c r="GD2" s="62" t="n"/>
      <c r="GE2" s="62" t="n"/>
      <c r="GF2" s="62" t="n"/>
      <c r="GG2" s="62" t="n"/>
      <c r="GH2" s="62" t="n"/>
      <c r="GI2" s="62" t="n"/>
      <c r="GJ2" s="62" t="n"/>
      <c r="GK2" s="62" t="n"/>
      <c r="GL2" s="62" t="n"/>
      <c r="GM2" s="62" t="n"/>
      <c r="GN2" s="62" t="n"/>
      <c r="GO2" s="62" t="n"/>
      <c r="GP2" s="62" t="n"/>
      <c r="GQ2" s="62" t="n"/>
      <c r="GR2" s="62" t="n"/>
      <c r="GS2" s="62" t="n"/>
      <c r="GT2" s="62" t="n"/>
      <c r="GU2" s="62" t="n"/>
      <c r="GV2" s="62" t="n"/>
      <c r="GW2" s="62" t="n"/>
      <c r="GX2" s="62" t="n"/>
      <c r="GY2" s="62" t="n"/>
      <c r="GZ2" s="62" t="n"/>
      <c r="HA2" s="62" t="n"/>
      <c r="HB2" s="62" t="n"/>
      <c r="HC2" s="62" t="n"/>
      <c r="HD2" s="62" t="n"/>
      <c r="HE2" s="62" t="n"/>
      <c r="HF2" s="62" t="n"/>
      <c r="HG2" s="62" t="n"/>
      <c r="HH2" s="62" t="n"/>
      <c r="HI2" s="62" t="n"/>
      <c r="HJ2" s="62" t="n"/>
      <c r="HK2" s="62" t="n"/>
      <c r="HL2" s="62" t="n"/>
      <c r="HM2" s="62" t="n"/>
      <c r="HN2" s="62" t="n"/>
      <c r="HO2" s="62" t="n"/>
      <c r="HP2" s="62" t="n"/>
      <c r="HQ2" s="62" t="n"/>
      <c r="HR2" s="62" t="n"/>
      <c r="HS2" s="62" t="n"/>
      <c r="HT2" s="62" t="n"/>
      <c r="HU2" s="62" t="n"/>
      <c r="HV2" s="62" t="n"/>
      <c r="HW2" s="62" t="n"/>
      <c r="HX2" s="62" t="n"/>
      <c r="HY2" s="62" t="n"/>
      <c r="HZ2" s="62" t="n"/>
      <c r="IA2" s="62" t="n"/>
      <c r="IB2" s="62" t="n"/>
      <c r="IC2" s="62" t="n"/>
      <c r="ID2" s="62" t="n"/>
      <c r="IE2" s="62" t="n"/>
      <c r="IF2" s="62" t="n"/>
      <c r="IG2" s="62" t="n"/>
      <c r="IH2" s="62" t="n"/>
      <c r="II2" s="62" t="n"/>
      <c r="IJ2" s="62" t="n"/>
      <c r="IK2" s="62" t="n"/>
      <c r="IL2" s="62" t="n"/>
      <c r="IM2" s="62" t="n"/>
      <c r="IN2" s="62" t="n"/>
      <c r="IO2" s="62" t="n"/>
      <c r="IP2" s="62" t="n"/>
      <c r="IQ2" s="62" t="n"/>
      <c r="IR2" s="62" t="n"/>
      <c r="IS2" s="62" t="n"/>
      <c r="IT2" s="62" t="n"/>
      <c r="IU2" s="62" t="n"/>
    </row>
    <row r="3" ht="15.75" customFormat="1" customHeight="1" s="44">
      <c r="A3" s="57" t="inlineStr">
        <is>
          <t>Summary of [Person_1] to Actual Variance</t>
        </is>
      </c>
      <c r="W3" s="63" t="n"/>
      <c r="X3" s="63" t="n"/>
      <c r="Y3" s="63" t="n"/>
      <c r="Z3" s="63" t="n"/>
      <c r="AA3" s="63" t="n"/>
      <c r="AB3" s="63" t="n"/>
      <c r="AC3" s="63" t="n"/>
      <c r="AD3" s="63" t="n"/>
      <c r="AE3" s="63" t="n"/>
      <c r="AF3" s="63" t="n"/>
      <c r="AG3" s="63" t="n"/>
      <c r="AH3" s="63" t="n"/>
      <c r="AI3" s="63" t="n"/>
      <c r="AJ3" s="63" t="n"/>
      <c r="AK3" s="63" t="n"/>
      <c r="AL3" s="63" t="n"/>
      <c r="AM3" s="63" t="n"/>
      <c r="AN3" s="63" t="n"/>
      <c r="AO3" s="63" t="n"/>
      <c r="AP3" s="63" t="n"/>
      <c r="AQ3" s="63" t="n"/>
      <c r="AR3" s="63" t="n"/>
      <c r="AS3" s="63" t="n"/>
      <c r="AT3" s="63" t="n"/>
      <c r="AU3" s="63" t="n"/>
      <c r="AV3" s="63" t="n"/>
      <c r="AW3" s="63" t="n"/>
      <c r="AX3" s="63" t="n"/>
      <c r="AY3" s="63" t="n"/>
      <c r="AZ3" s="63" t="n"/>
      <c r="BA3" s="63" t="n"/>
      <c r="BB3" s="63" t="n"/>
      <c r="BC3" s="63" t="n"/>
      <c r="BD3" s="63" t="n"/>
      <c r="BE3" s="63" t="n"/>
      <c r="BF3" s="63" t="n"/>
      <c r="BG3" s="63" t="n"/>
      <c r="BH3" s="63" t="n"/>
      <c r="BI3" s="63" t="n"/>
      <c r="BJ3" s="63" t="n"/>
      <c r="BK3" s="63" t="n"/>
      <c r="BL3" s="63" t="n"/>
      <c r="BM3" s="63" t="n"/>
      <c r="BN3" s="63" t="n"/>
      <c r="BO3" s="63" t="n"/>
      <c r="BP3" s="63" t="n"/>
      <c r="BQ3" s="63" t="n"/>
      <c r="BR3" s="63" t="n"/>
      <c r="BS3" s="63" t="n"/>
      <c r="BT3" s="63" t="n"/>
      <c r="BU3" s="63" t="n"/>
      <c r="BV3" s="63" t="n"/>
      <c r="BW3" s="63" t="n"/>
      <c r="BX3" s="63" t="n"/>
      <c r="BY3" s="63" t="n"/>
      <c r="BZ3" s="63" t="n"/>
      <c r="CA3" s="63" t="n"/>
      <c r="CB3" s="63" t="n"/>
      <c r="CC3" s="63" t="n"/>
      <c r="CD3" s="63" t="n"/>
      <c r="CE3" s="63" t="n"/>
      <c r="CF3" s="63" t="n"/>
      <c r="CG3" s="63" t="n"/>
      <c r="CH3" s="63" t="n"/>
      <c r="CI3" s="63" t="n"/>
      <c r="CJ3" s="63" t="n"/>
      <c r="CK3" s="63" t="n"/>
      <c r="CL3" s="63" t="n"/>
      <c r="CM3" s="63" t="n"/>
      <c r="CN3" s="63" t="n"/>
      <c r="CO3" s="63" t="n"/>
      <c r="CP3" s="63" t="n"/>
      <c r="CQ3" s="63" t="n"/>
      <c r="CR3" s="63" t="n"/>
      <c r="CS3" s="63" t="n"/>
      <c r="CT3" s="63" t="n"/>
      <c r="CU3" s="63" t="n"/>
      <c r="CV3" s="63" t="n"/>
      <c r="CW3" s="63" t="n"/>
      <c r="CX3" s="63" t="n"/>
      <c r="CY3" s="63" t="n"/>
      <c r="CZ3" s="63" t="n"/>
      <c r="DA3" s="63" t="n"/>
      <c r="DB3" s="63" t="n"/>
      <c r="DC3" s="63" t="n"/>
      <c r="DD3" s="63" t="n"/>
      <c r="DE3" s="63" t="n"/>
      <c r="DF3" s="63" t="n"/>
      <c r="DG3" s="63" t="n"/>
      <c r="DH3" s="63" t="n"/>
      <c r="DI3" s="63" t="n"/>
      <c r="DJ3" s="63" t="n"/>
      <c r="DK3" s="63" t="n"/>
      <c r="DL3" s="63" t="n"/>
      <c r="DM3" s="63" t="n"/>
      <c r="DN3" s="63" t="n"/>
      <c r="DO3" s="63" t="n"/>
      <c r="DP3" s="63" t="n"/>
      <c r="DQ3" s="63" t="n"/>
      <c r="DR3" s="63" t="n"/>
      <c r="DS3" s="63" t="n"/>
      <c r="DT3" s="63" t="n"/>
      <c r="DU3" s="63" t="n"/>
      <c r="DV3" s="63" t="n"/>
      <c r="DW3" s="63" t="n"/>
      <c r="DX3" s="63" t="n"/>
      <c r="DY3" s="63" t="n"/>
      <c r="DZ3" s="63" t="n"/>
      <c r="EA3" s="63" t="n"/>
      <c r="EB3" s="63" t="n"/>
      <c r="EC3" s="63" t="n"/>
      <c r="ED3" s="63" t="n"/>
      <c r="EE3" s="63" t="n"/>
      <c r="EF3" s="63" t="n"/>
      <c r="EG3" s="63" t="n"/>
      <c r="EH3" s="63" t="n"/>
      <c r="EI3" s="63" t="n"/>
      <c r="EJ3" s="63" t="n"/>
      <c r="EK3" s="63" t="n"/>
      <c r="EL3" s="63" t="n"/>
      <c r="EM3" s="63" t="n"/>
      <c r="EN3" s="63" t="n"/>
      <c r="EO3" s="63" t="n"/>
      <c r="EP3" s="63" t="n"/>
      <c r="EQ3" s="63" t="n"/>
      <c r="ER3" s="63" t="n"/>
      <c r="ES3" s="63" t="n"/>
      <c r="ET3" s="63" t="n"/>
      <c r="EU3" s="63" t="n"/>
      <c r="EV3" s="63" t="n"/>
      <c r="EW3" s="63" t="n"/>
      <c r="EX3" s="63" t="n"/>
      <c r="EY3" s="63" t="n"/>
      <c r="EZ3" s="63" t="n"/>
      <c r="FA3" s="63" t="n"/>
      <c r="FB3" s="63" t="n"/>
      <c r="FC3" s="63" t="n"/>
      <c r="FD3" s="63" t="n"/>
      <c r="FE3" s="63" t="n"/>
      <c r="FF3" s="63" t="n"/>
      <c r="FG3" s="63" t="n"/>
      <c r="FH3" s="63" t="n"/>
      <c r="FI3" s="63" t="n"/>
      <c r="FJ3" s="63" t="n"/>
      <c r="FK3" s="63" t="n"/>
      <c r="FL3" s="63" t="n"/>
      <c r="FM3" s="63" t="n"/>
      <c r="FN3" s="63" t="n"/>
      <c r="FO3" s="63" t="n"/>
      <c r="FP3" s="63" t="n"/>
      <c r="FQ3" s="63" t="n"/>
      <c r="FR3" s="63" t="n"/>
      <c r="FS3" s="63" t="n"/>
      <c r="FT3" s="63" t="n"/>
      <c r="FU3" s="63" t="n"/>
      <c r="FV3" s="63" t="n"/>
      <c r="FW3" s="63" t="n"/>
      <c r="FX3" s="63" t="n"/>
      <c r="FY3" s="63" t="n"/>
      <c r="FZ3" s="63" t="n"/>
      <c r="GA3" s="63" t="n"/>
      <c r="GB3" s="63" t="n"/>
      <c r="GC3" s="63" t="n"/>
      <c r="GD3" s="63" t="n"/>
      <c r="GE3" s="63" t="n"/>
      <c r="GF3" s="63" t="n"/>
      <c r="GG3" s="63" t="n"/>
      <c r="GH3" s="63" t="n"/>
      <c r="GI3" s="63" t="n"/>
      <c r="GJ3" s="63" t="n"/>
      <c r="GK3" s="63" t="n"/>
      <c r="GL3" s="63" t="n"/>
      <c r="GM3" s="63" t="n"/>
      <c r="GN3" s="63" t="n"/>
      <c r="GO3" s="63" t="n"/>
      <c r="GP3" s="63" t="n"/>
      <c r="GQ3" s="63" t="n"/>
      <c r="GR3" s="63" t="n"/>
      <c r="GS3" s="63" t="n"/>
      <c r="GT3" s="63" t="n"/>
      <c r="GU3" s="63" t="n"/>
      <c r="GV3" s="63" t="n"/>
      <c r="GW3" s="63" t="n"/>
      <c r="GX3" s="63" t="n"/>
      <c r="GY3" s="63" t="n"/>
      <c r="GZ3" s="63" t="n"/>
      <c r="HA3" s="63" t="n"/>
      <c r="HB3" s="63" t="n"/>
      <c r="HC3" s="63" t="n"/>
      <c r="HD3" s="63" t="n"/>
      <c r="HE3" s="63" t="n"/>
      <c r="HF3" s="63" t="n"/>
      <c r="HG3" s="63" t="n"/>
      <c r="HH3" s="63" t="n"/>
      <c r="HI3" s="63" t="n"/>
      <c r="HJ3" s="63" t="n"/>
      <c r="HK3" s="63" t="n"/>
      <c r="HL3" s="63" t="n"/>
      <c r="HM3" s="63" t="n"/>
      <c r="HN3" s="63" t="n"/>
      <c r="HO3" s="63" t="n"/>
      <c r="HP3" s="63" t="n"/>
      <c r="HQ3" s="63" t="n"/>
      <c r="HR3" s="63" t="n"/>
      <c r="HS3" s="63" t="n"/>
      <c r="HT3" s="63" t="n"/>
      <c r="HU3" s="63" t="n"/>
      <c r="HV3" s="63" t="n"/>
      <c r="HW3" s="63" t="n"/>
      <c r="HX3" s="63" t="n"/>
      <c r="HY3" s="63" t="n"/>
      <c r="HZ3" s="63" t="n"/>
      <c r="IA3" s="63" t="n"/>
      <c r="IB3" s="63" t="n"/>
      <c r="IC3" s="63" t="n"/>
      <c r="ID3" s="63" t="n"/>
      <c r="IE3" s="63" t="n"/>
      <c r="IF3" s="63" t="n"/>
      <c r="IG3" s="63" t="n"/>
      <c r="IH3" s="63" t="n"/>
      <c r="II3" s="63" t="n"/>
      <c r="IJ3" s="63" t="n"/>
      <c r="IK3" s="63" t="n"/>
      <c r="IL3" s="63" t="n"/>
      <c r="IM3" s="63" t="n"/>
      <c r="IN3" s="63" t="n"/>
      <c r="IO3" s="63" t="n"/>
      <c r="IP3" s="63" t="n"/>
      <c r="IQ3" s="63" t="n"/>
      <c r="IR3" s="63" t="n"/>
      <c r="IS3" s="63" t="n"/>
      <c r="IT3" s="63" t="n"/>
      <c r="IU3" s="63" t="n"/>
    </row>
    <row r="4" ht="12.75" customFormat="1" customHeight="1" s="45">
      <c r="A4" s="61" t="inlineStr">
        <is>
          <t>(Income)/ Expense to Desk</t>
        </is>
      </c>
      <c r="W4" s="64" t="n"/>
      <c r="X4" s="64" t="n"/>
      <c r="Y4" s="64" t="n"/>
      <c r="Z4" s="64" t="n"/>
      <c r="AA4" s="64" t="n"/>
      <c r="AB4" s="64" t="n"/>
      <c r="AC4" s="64" t="n"/>
      <c r="AD4" s="64" t="n"/>
      <c r="AE4" s="64" t="n"/>
      <c r="AF4" s="64" t="n"/>
      <c r="AG4" s="64" t="n"/>
      <c r="AH4" s="64" t="n"/>
      <c r="AI4" s="64" t="n"/>
      <c r="AJ4" s="64" t="n"/>
      <c r="AK4" s="64" t="n"/>
      <c r="AL4" s="64" t="n"/>
      <c r="AM4" s="64" t="n"/>
      <c r="AN4" s="64" t="n"/>
      <c r="AO4" s="64" t="n"/>
      <c r="AP4" s="64" t="n"/>
      <c r="AQ4" s="64" t="n"/>
      <c r="AR4" s="64" t="n"/>
      <c r="AS4" s="64" t="n"/>
      <c r="AT4" s="64" t="n"/>
      <c r="AU4" s="64" t="n"/>
      <c r="AV4" s="64" t="n"/>
      <c r="AW4" s="64" t="n"/>
      <c r="AX4" s="64" t="n"/>
      <c r="AY4" s="64" t="n"/>
      <c r="AZ4" s="64" t="n"/>
      <c r="BA4" s="64" t="n"/>
      <c r="BB4" s="64" t="n"/>
      <c r="BC4" s="64" t="n"/>
      <c r="BD4" s="64" t="n"/>
      <c r="BE4" s="64" t="n"/>
      <c r="BF4" s="64" t="n"/>
      <c r="BG4" s="64" t="n"/>
      <c r="BH4" s="64" t="n"/>
      <c r="BI4" s="64" t="n"/>
      <c r="BJ4" s="64" t="n"/>
      <c r="BK4" s="64" t="n"/>
      <c r="BL4" s="64" t="n"/>
      <c r="BM4" s="64" t="n"/>
      <c r="BN4" s="64" t="n"/>
      <c r="BO4" s="64" t="n"/>
      <c r="BP4" s="64" t="n"/>
      <c r="BQ4" s="64" t="n"/>
      <c r="BR4" s="64" t="n"/>
      <c r="BS4" s="64" t="n"/>
      <c r="BT4" s="64" t="n"/>
      <c r="BU4" s="64" t="n"/>
      <c r="BV4" s="64" t="n"/>
      <c r="BW4" s="64" t="n"/>
      <c r="BX4" s="64" t="n"/>
      <c r="BY4" s="64" t="n"/>
      <c r="BZ4" s="64" t="n"/>
      <c r="CA4" s="64" t="n"/>
      <c r="CB4" s="64" t="n"/>
      <c r="CC4" s="64" t="n"/>
      <c r="CD4" s="64" t="n"/>
      <c r="CE4" s="64" t="n"/>
      <c r="CF4" s="64" t="n"/>
      <c r="CG4" s="64" t="n"/>
      <c r="CH4" s="64" t="n"/>
      <c r="CI4" s="64" t="n"/>
      <c r="CJ4" s="64" t="n"/>
      <c r="CK4" s="64" t="n"/>
      <c r="CL4" s="64" t="n"/>
      <c r="CM4" s="64" t="n"/>
      <c r="CN4" s="64" t="n"/>
      <c r="CO4" s="64" t="n"/>
      <c r="CP4" s="64" t="n"/>
      <c r="CQ4" s="64" t="n"/>
      <c r="CR4" s="64" t="n"/>
      <c r="CS4" s="64" t="n"/>
      <c r="CT4" s="64" t="n"/>
      <c r="CU4" s="64" t="n"/>
      <c r="CV4" s="64" t="n"/>
      <c r="CW4" s="64" t="n"/>
      <c r="CX4" s="64" t="n"/>
      <c r="CY4" s="64" t="n"/>
      <c r="CZ4" s="64" t="n"/>
      <c r="DA4" s="64" t="n"/>
      <c r="DB4" s="64" t="n"/>
      <c r="DC4" s="64" t="n"/>
      <c r="DD4" s="64" t="n"/>
      <c r="DE4" s="64" t="n"/>
      <c r="DF4" s="64" t="n"/>
      <c r="DG4" s="64" t="n"/>
      <c r="DH4" s="64" t="n"/>
      <c r="DI4" s="64" t="n"/>
      <c r="DJ4" s="64" t="n"/>
      <c r="DK4" s="64" t="n"/>
      <c r="DL4" s="64" t="n"/>
      <c r="DM4" s="64" t="n"/>
      <c r="DN4" s="64" t="n"/>
      <c r="DO4" s="64" t="n"/>
      <c r="DP4" s="64" t="n"/>
      <c r="DQ4" s="64" t="n"/>
      <c r="DR4" s="64" t="n"/>
      <c r="DS4" s="64" t="n"/>
      <c r="DT4" s="64" t="n"/>
      <c r="DU4" s="64" t="n"/>
      <c r="DV4" s="64" t="n"/>
      <c r="DW4" s="64" t="n"/>
      <c r="DX4" s="64" t="n"/>
      <c r="DY4" s="64" t="n"/>
      <c r="DZ4" s="64" t="n"/>
      <c r="EA4" s="64" t="n"/>
      <c r="EB4" s="64" t="n"/>
      <c r="EC4" s="64" t="n"/>
      <c r="ED4" s="64" t="n"/>
      <c r="EE4" s="64" t="n"/>
      <c r="EF4" s="64" t="n"/>
      <c r="EG4" s="64" t="n"/>
      <c r="EH4" s="64" t="n"/>
      <c r="EI4" s="64" t="n"/>
      <c r="EJ4" s="64" t="n"/>
      <c r="EK4" s="64" t="n"/>
      <c r="EL4" s="64" t="n"/>
      <c r="EM4" s="64" t="n"/>
      <c r="EN4" s="64" t="n"/>
      <c r="EO4" s="64" t="n"/>
      <c r="EP4" s="64" t="n"/>
      <c r="EQ4" s="64" t="n"/>
      <c r="ER4" s="64" t="n"/>
      <c r="ES4" s="64" t="n"/>
      <c r="ET4" s="64" t="n"/>
      <c r="EU4" s="64" t="n"/>
      <c r="EV4" s="64" t="n"/>
      <c r="EW4" s="64" t="n"/>
      <c r="EX4" s="64" t="n"/>
      <c r="EY4" s="64" t="n"/>
      <c r="EZ4" s="64" t="n"/>
      <c r="FA4" s="64" t="n"/>
      <c r="FB4" s="64" t="n"/>
      <c r="FC4" s="64" t="n"/>
      <c r="FD4" s="64" t="n"/>
      <c r="FE4" s="64" t="n"/>
      <c r="FF4" s="64" t="n"/>
      <c r="FG4" s="64" t="n"/>
      <c r="FH4" s="64" t="n"/>
      <c r="FI4" s="64" t="n"/>
      <c r="FJ4" s="64" t="n"/>
      <c r="FK4" s="64" t="n"/>
      <c r="FL4" s="64" t="n"/>
      <c r="FM4" s="64" t="n"/>
      <c r="FN4" s="64" t="n"/>
      <c r="FO4" s="64" t="n"/>
      <c r="FP4" s="64" t="n"/>
      <c r="FQ4" s="64" t="n"/>
      <c r="FR4" s="64" t="n"/>
      <c r="FS4" s="64" t="n"/>
      <c r="FT4" s="64" t="n"/>
      <c r="FU4" s="64" t="n"/>
      <c r="FV4" s="64" t="n"/>
      <c r="FW4" s="64" t="n"/>
      <c r="FX4" s="64" t="n"/>
      <c r="FY4" s="64" t="n"/>
      <c r="FZ4" s="64" t="n"/>
      <c r="GA4" s="64" t="n"/>
      <c r="GB4" s="64" t="n"/>
      <c r="GC4" s="64" t="n"/>
      <c r="GD4" s="64" t="n"/>
      <c r="GE4" s="64" t="n"/>
      <c r="GF4" s="64" t="n"/>
      <c r="GG4" s="64" t="n"/>
      <c r="GH4" s="64" t="n"/>
      <c r="GI4" s="64" t="n"/>
      <c r="GJ4" s="64" t="n"/>
      <c r="GK4" s="64" t="n"/>
      <c r="GL4" s="64" t="n"/>
      <c r="GM4" s="64" t="n"/>
      <c r="GN4" s="64" t="n"/>
      <c r="GO4" s="64" t="n"/>
      <c r="GP4" s="64" t="n"/>
      <c r="GQ4" s="64" t="n"/>
      <c r="GR4" s="64" t="n"/>
      <c r="GS4" s="64" t="n"/>
      <c r="GT4" s="64" t="n"/>
      <c r="GU4" s="64" t="n"/>
      <c r="GV4" s="64" t="n"/>
      <c r="GW4" s="64" t="n"/>
      <c r="GX4" s="64" t="n"/>
      <c r="GY4" s="64" t="n"/>
      <c r="GZ4" s="64" t="n"/>
      <c r="HA4" s="64" t="n"/>
      <c r="HB4" s="64" t="n"/>
      <c r="HC4" s="64" t="n"/>
      <c r="HD4" s="64" t="n"/>
      <c r="HE4" s="64" t="n"/>
      <c r="HF4" s="64" t="n"/>
      <c r="HG4" s="64" t="n"/>
      <c r="HH4" s="64" t="n"/>
      <c r="HI4" s="64" t="n"/>
      <c r="HJ4" s="64" t="n"/>
      <c r="HK4" s="64" t="n"/>
      <c r="HL4" s="64" t="n"/>
      <c r="HM4" s="64" t="n"/>
      <c r="HN4" s="64" t="n"/>
      <c r="HO4" s="64" t="n"/>
      <c r="HP4" s="64" t="n"/>
      <c r="HQ4" s="64" t="n"/>
      <c r="HR4" s="64" t="n"/>
      <c r="HS4" s="64" t="n"/>
      <c r="HT4" s="64" t="n"/>
      <c r="HU4" s="64" t="n"/>
      <c r="HV4" s="64" t="n"/>
      <c r="HW4" s="64" t="n"/>
      <c r="HX4" s="64" t="n"/>
      <c r="HY4" s="64" t="n"/>
      <c r="HZ4" s="64" t="n"/>
      <c r="IA4" s="64" t="n"/>
      <c r="IB4" s="64" t="n"/>
      <c r="IC4" s="64" t="n"/>
      <c r="ID4" s="64" t="n"/>
      <c r="IE4" s="64" t="n"/>
      <c r="IF4" s="64" t="n"/>
      <c r="IG4" s="64" t="n"/>
      <c r="IH4" s="64" t="n"/>
      <c r="II4" s="64" t="n"/>
      <c r="IJ4" s="64" t="n"/>
      <c r="IK4" s="64" t="n"/>
      <c r="IL4" s="64" t="n"/>
      <c r="IM4" s="64" t="n"/>
      <c r="IN4" s="64" t="n"/>
      <c r="IO4" s="64" t="n"/>
      <c r="IP4" s="64" t="n"/>
      <c r="IQ4" s="64" t="n"/>
      <c r="IR4" s="64" t="n"/>
      <c r="IS4" s="64" t="n"/>
      <c r="IT4" s="64" t="n"/>
      <c r="IU4" s="64" t="n"/>
    </row>
    <row r="5" ht="12.75" customFormat="1" customHeight="1" s="4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64" t="n"/>
      <c r="Y5" s="64" t="n"/>
      <c r="Z5" s="64" t="n"/>
      <c r="AX5" s="64" t="n"/>
      <c r="AY5" s="64" t="n"/>
      <c r="AZ5" s="64" t="n"/>
      <c r="BA5" s="64" t="n"/>
      <c r="BB5" s="64" t="n"/>
      <c r="BC5" s="64" t="n"/>
      <c r="BD5" s="64" t="n"/>
      <c r="BE5" s="64" t="n"/>
      <c r="BF5" s="64" t="n"/>
      <c r="BG5" s="64" t="n"/>
      <c r="BH5" s="64" t="n"/>
      <c r="BI5" s="64" t="n"/>
      <c r="BJ5" s="64" t="n"/>
      <c r="BK5" s="64" t="n"/>
      <c r="BL5" s="64" t="n"/>
      <c r="BM5" s="64" t="n"/>
      <c r="BN5" s="64" t="n"/>
      <c r="BO5" s="64" t="n"/>
      <c r="BP5" s="64" t="n"/>
      <c r="BQ5" s="64" t="n"/>
      <c r="BR5" s="64" t="n"/>
      <c r="BS5" s="64" t="n"/>
      <c r="BT5" s="64" t="n"/>
      <c r="BU5" s="64" t="n"/>
      <c r="BV5" s="64" t="n"/>
      <c r="BW5" s="64" t="n"/>
      <c r="BX5" s="64" t="n"/>
      <c r="BY5" s="64" t="n"/>
      <c r="BZ5" s="64" t="n"/>
      <c r="CA5" s="64" t="n"/>
      <c r="CB5" s="64" t="n"/>
      <c r="CC5" s="64" t="n"/>
      <c r="CD5" s="64" t="n"/>
      <c r="CE5" s="64" t="n"/>
      <c r="CF5" s="64" t="n"/>
      <c r="CG5" s="64" t="n"/>
      <c r="CH5" s="64" t="n"/>
      <c r="CI5" s="64" t="n"/>
      <c r="CJ5" s="64" t="n"/>
      <c r="CK5" s="64" t="n"/>
      <c r="CL5" s="64" t="n"/>
      <c r="CM5" s="64" t="n"/>
      <c r="CN5" s="64" t="n"/>
      <c r="CO5" s="64" t="n"/>
      <c r="CP5" s="64" t="n"/>
      <c r="CQ5" s="64" t="n"/>
      <c r="CR5" s="64" t="n"/>
      <c r="CS5" s="64" t="n"/>
      <c r="CT5" s="64" t="n"/>
      <c r="CU5" s="64" t="n"/>
      <c r="CV5" s="64" t="n"/>
      <c r="CW5" s="64" t="n"/>
      <c r="CX5" s="64" t="n"/>
      <c r="CY5" s="64" t="n"/>
      <c r="CZ5" s="64" t="n"/>
      <c r="DA5" s="64" t="n"/>
      <c r="DB5" s="64" t="n"/>
      <c r="DC5" s="64" t="n"/>
      <c r="DD5" s="64" t="n"/>
      <c r="DE5" s="64" t="n"/>
      <c r="DF5" s="64" t="n"/>
      <c r="DG5" s="64" t="n"/>
      <c r="DH5" s="64" t="n"/>
      <c r="DI5" s="64" t="n"/>
      <c r="DJ5" s="64" t="n"/>
      <c r="DK5" s="64" t="n"/>
      <c r="DL5" s="64" t="n"/>
      <c r="DM5" s="64" t="n"/>
      <c r="DN5" s="64" t="n"/>
      <c r="DO5" s="64" t="n"/>
      <c r="DP5" s="64" t="n"/>
      <c r="DQ5" s="64" t="n"/>
      <c r="DR5" s="64" t="n"/>
      <c r="DS5" s="64" t="n"/>
      <c r="DT5" s="64" t="n"/>
      <c r="DU5" s="64" t="n"/>
      <c r="DV5" s="64" t="n"/>
      <c r="DW5" s="64" t="n"/>
      <c r="DX5" s="64" t="n"/>
      <c r="DY5" s="64" t="n"/>
      <c r="DZ5" s="64" t="n"/>
      <c r="EA5" s="64" t="n"/>
      <c r="EB5" s="64" t="n"/>
      <c r="EC5" s="64" t="n"/>
      <c r="ED5" s="64" t="n"/>
      <c r="EE5" s="64" t="n"/>
      <c r="EF5" s="64" t="n"/>
      <c r="EG5" s="64" t="n"/>
      <c r="EH5" s="64" t="n"/>
      <c r="EI5" s="64" t="n"/>
      <c r="EJ5" s="64" t="n"/>
      <c r="EK5" s="64" t="n"/>
      <c r="EL5" s="64" t="n"/>
      <c r="EM5" s="64" t="n"/>
      <c r="EN5" s="64" t="n"/>
      <c r="EO5" s="64" t="n"/>
      <c r="EP5" s="64" t="n"/>
      <c r="EQ5" s="64" t="n"/>
      <c r="ER5" s="64" t="n"/>
      <c r="ES5" s="64" t="n"/>
      <c r="ET5" s="64" t="n"/>
      <c r="EU5" s="64" t="n"/>
      <c r="EV5" s="64" t="n"/>
      <c r="EW5" s="64" t="n"/>
      <c r="EX5" s="64" t="n"/>
      <c r="EY5" s="64" t="n"/>
      <c r="EZ5" s="64" t="n"/>
      <c r="FA5" s="64" t="n"/>
      <c r="FB5" s="64" t="n"/>
      <c r="FC5" s="64" t="n"/>
      <c r="FD5" s="64" t="n"/>
      <c r="FE5" s="64" t="n"/>
      <c r="FF5" s="64" t="n"/>
      <c r="FG5" s="64" t="n"/>
      <c r="FH5" s="64" t="n"/>
      <c r="FI5" s="64" t="n"/>
      <c r="FJ5" s="64" t="n"/>
      <c r="FK5" s="64" t="n"/>
      <c r="FL5" s="64" t="n"/>
      <c r="FM5" s="64" t="n"/>
      <c r="FN5" s="64" t="n"/>
      <c r="FO5" s="64" t="n"/>
      <c r="FP5" s="64" t="n"/>
      <c r="FQ5" s="64" t="n"/>
      <c r="FR5" s="64" t="n"/>
      <c r="FS5" s="64" t="n"/>
      <c r="FT5" s="64" t="n"/>
      <c r="FU5" s="64" t="n"/>
      <c r="FV5" s="64" t="n"/>
      <c r="FW5" s="64" t="n"/>
      <c r="FX5" s="64" t="n"/>
      <c r="FY5" s="64" t="n"/>
      <c r="FZ5" s="64" t="n"/>
      <c r="GA5" s="64" t="n"/>
      <c r="GB5" s="64" t="n"/>
      <c r="GC5" s="64" t="n"/>
      <c r="GD5" s="64" t="n"/>
      <c r="GE5" s="64" t="n"/>
      <c r="GF5" s="64" t="n"/>
      <c r="GG5" s="64" t="n"/>
      <c r="GH5" s="64" t="n"/>
      <c r="GI5" s="64" t="n"/>
      <c r="GJ5" s="64" t="n"/>
      <c r="GK5" s="64" t="n"/>
      <c r="GL5" s="64" t="n"/>
      <c r="GM5" s="64" t="n"/>
      <c r="GN5" s="64" t="n"/>
      <c r="GO5" s="64" t="n"/>
      <c r="GP5" s="64" t="n"/>
      <c r="GQ5" s="64" t="n"/>
      <c r="GR5" s="64" t="n"/>
      <c r="GS5" s="64" t="n"/>
      <c r="GT5" s="64" t="n"/>
      <c r="GU5" s="64" t="n"/>
      <c r="GV5" s="64" t="n"/>
      <c r="GW5" s="64" t="n"/>
      <c r="GX5" s="64" t="n"/>
      <c r="GY5" s="64" t="n"/>
      <c r="GZ5" s="64" t="n"/>
      <c r="HA5" s="64" t="n"/>
      <c r="HB5" s="64" t="n"/>
      <c r="HC5" s="64" t="n"/>
      <c r="HD5" s="64" t="n"/>
      <c r="HE5" s="64" t="n"/>
      <c r="HF5" s="64" t="n"/>
      <c r="HG5" s="64" t="n"/>
      <c r="HH5" s="64" t="n"/>
      <c r="HI5" s="64" t="n"/>
      <c r="HJ5" s="64" t="n"/>
      <c r="HK5" s="64" t="n"/>
      <c r="HL5" s="64" t="n"/>
      <c r="HM5" s="64" t="n"/>
      <c r="HN5" s="64" t="n"/>
      <c r="HO5" s="64" t="n"/>
      <c r="HP5" s="64" t="n"/>
      <c r="HQ5" s="64" t="n"/>
      <c r="HR5" s="64" t="n"/>
      <c r="HS5" s="64" t="n"/>
      <c r="HT5" s="64" t="n"/>
      <c r="HU5" s="64" t="n"/>
      <c r="HV5" s="64" t="n"/>
      <c r="HW5" s="64" t="n"/>
      <c r="HX5" s="64" t="n"/>
      <c r="HY5" s="64" t="n"/>
      <c r="HZ5" s="64" t="n"/>
      <c r="IA5" s="64" t="n"/>
      <c r="IB5" s="64" t="n"/>
      <c r="IC5" s="64" t="n"/>
      <c r="ID5" s="64" t="n"/>
      <c r="IE5" s="64" t="n"/>
      <c r="IF5" s="64" t="n"/>
      <c r="IG5" s="64" t="n"/>
      <c r="IH5" s="64" t="n"/>
      <c r="II5" s="64" t="n"/>
      <c r="IJ5" s="64" t="n"/>
      <c r="IK5" s="64" t="n"/>
      <c r="IL5" s="64" t="n"/>
      <c r="IM5" s="64" t="n"/>
      <c r="IN5" s="64" t="n"/>
      <c r="IO5" s="64" t="n"/>
      <c r="IP5" s="64" t="n"/>
      <c r="IQ5" s="64" t="n"/>
      <c r="IR5" s="64" t="n"/>
      <c r="IS5" s="64" t="n"/>
      <c r="IT5" s="64" t="n"/>
      <c r="IU5" s="64" t="n"/>
      <c r="IV5" s="64" t="n"/>
    </row>
    <row r="6" ht="30.75" customHeight="1" s="58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  <c r="IS6" s="9" t="n"/>
      <c r="IT6" s="9" t="n"/>
      <c r="IU6" s="9" t="n"/>
    </row>
    <row r="7">
      <c r="F7" s="12" t="inlineStr">
        <is>
          <t>PRE 1999</t>
        </is>
      </c>
      <c r="G7" s="13" t="n"/>
      <c r="H7" s="12" t="inlineStr">
        <is>
          <t>1st QTR 99</t>
        </is>
      </c>
      <c r="I7" s="12" t="n"/>
      <c r="J7" s="12" t="n">
        <v>9904</v>
      </c>
      <c r="K7" s="12" t="n">
        <v>9905</v>
      </c>
      <c r="L7" s="12" t="n">
        <v>9906</v>
      </c>
      <c r="M7" s="12" t="n">
        <v>9907</v>
      </c>
      <c r="N7" s="12" t="n">
        <v>9908</v>
      </c>
      <c r="O7" s="12" t="n">
        <v>9909</v>
      </c>
      <c r="P7" s="12" t="n">
        <v>9910</v>
      </c>
      <c r="Q7" s="12" t="n">
        <v>9911</v>
      </c>
      <c r="R7" s="12" t="n">
        <v>9912</v>
      </c>
      <c r="S7" s="40" t="inlineStr">
        <is>
          <t>0001</t>
        </is>
      </c>
      <c r="T7" s="40" t="inlineStr">
        <is>
          <t>0002</t>
        </is>
      </c>
      <c r="U7" s="40" t="inlineStr">
        <is>
          <t>0003</t>
        </is>
      </c>
      <c r="V7" s="40" t="inlineStr">
        <is>
          <t>0004</t>
        </is>
      </c>
      <c r="W7" s="12" t="inlineStr">
        <is>
          <t>Total</t>
        </is>
      </c>
    </row>
    <row r="8" ht="21.75" customFormat="1" customHeight="1" s="15">
      <c r="A8" s="15" t="inlineStr">
        <is>
          <t xml:space="preserve">Total Flash to Actual Variance </t>
        </is>
      </c>
      <c r="C8" s="15" t="n"/>
      <c r="F8" s="16" t="n">
        <v>-54815</v>
      </c>
      <c r="G8" s="16" t="n"/>
      <c r="H8" s="16">
        <f>-52407-41341+630027</f>
        <v/>
      </c>
      <c r="I8" s="16" t="n"/>
      <c r="J8" s="16" t="n">
        <v>8847</v>
      </c>
      <c r="K8" s="16" t="n">
        <v>-20838</v>
      </c>
      <c r="L8" s="16" t="n">
        <v>7559</v>
      </c>
      <c r="M8" s="16" t="n">
        <v>357428</v>
      </c>
      <c r="N8" s="17" t="n">
        <v>873321</v>
      </c>
      <c r="O8" s="16" t="n">
        <v>142049</v>
      </c>
      <c r="P8" s="17" t="n">
        <v>500422</v>
      </c>
      <c r="Q8" s="16" t="n">
        <v>443959</v>
      </c>
      <c r="R8" s="16" t="n">
        <v>1775818</v>
      </c>
      <c r="S8" s="16" t="n">
        <v>312244</v>
      </c>
      <c r="T8" s="16" t="n">
        <v>1275960</v>
      </c>
      <c r="U8" s="16" t="n">
        <v>-4522403</v>
      </c>
      <c r="V8" s="16" t="n">
        <v>3687469</v>
      </c>
      <c r="W8" s="16">
        <f>SUM(F8:V8)</f>
        <v/>
      </c>
    </row>
    <row r="9" ht="12" customFormat="1" customHeight="1" s="45">
      <c r="B9" s="45" t="inlineStr">
        <is>
          <t>stated as of 4/30/00 GL</t>
        </is>
      </c>
      <c r="C9" s="45" t="n"/>
      <c r="F9" s="20" t="n"/>
      <c r="G9" s="20" t="n"/>
      <c r="H9" s="20" t="n"/>
      <c r="I9" s="20" t="n"/>
      <c r="J9" s="20" t="n"/>
      <c r="K9" s="20" t="n"/>
      <c r="L9" s="20" t="n"/>
      <c r="M9" s="20" t="n"/>
      <c r="N9" s="21" t="n"/>
      <c r="O9" s="20" t="n"/>
      <c r="P9" s="21" t="n"/>
      <c r="Q9" s="20" t="n"/>
      <c r="R9" s="20" t="n"/>
      <c r="S9" s="20" t="n"/>
      <c r="T9" s="20" t="n"/>
      <c r="U9" s="20" t="n"/>
      <c r="V9" s="20" t="n"/>
      <c r="W9" s="20" t="n"/>
    </row>
    <row r="10" ht="12" customFormat="1" customHeight="1" s="45">
      <c r="C10" s="45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1" t="n"/>
      <c r="O10" s="20" t="n"/>
      <c r="P10" s="21" t="n"/>
      <c r="Q10" s="20" t="n"/>
      <c r="R10" s="20" t="n"/>
      <c r="S10" s="20" t="n"/>
      <c r="T10" s="20" t="n"/>
      <c r="U10" s="20" t="n"/>
      <c r="V10" s="20" t="n"/>
      <c r="W10" s="20" t="n"/>
    </row>
    <row r="11" ht="12" customHeight="1" s="58">
      <c r="B11" s="22" t="inlineStr">
        <is>
          <t>Proposed Adjustments to NGP&amp;L,  05/31/00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  <c r="U11" s="55" t="n"/>
      <c r="V11" s="55" t="n"/>
      <c r="W11" s="55" t="n"/>
    </row>
    <row r="12" ht="12" customHeight="1" s="58">
      <c r="B12" s="22" t="n"/>
      <c r="F12" s="55" t="n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  <c r="Q12" s="55" t="n"/>
      <c r="R12" s="55" t="n"/>
      <c r="S12" s="55" t="n">
        <v>0</v>
      </c>
      <c r="T12" s="55" t="n"/>
      <c r="U12" s="55" t="n"/>
      <c r="V12" s="55" t="n"/>
      <c r="W12" s="55">
        <f>SUM(F12:V12)</f>
        <v/>
      </c>
    </row>
    <row r="13" ht="12" customHeight="1" s="58">
      <c r="B13" s="22" t="n"/>
      <c r="C13" s="11" t="inlineStr">
        <is>
          <t>Current month</t>
        </is>
      </c>
      <c r="F13" s="53" t="n">
        <v>-54815</v>
      </c>
      <c r="G13" s="55" t="n"/>
      <c r="H13" s="53" t="n">
        <v>536279</v>
      </c>
      <c r="I13" s="55" t="n"/>
      <c r="J13" s="53" t="n">
        <v>8847</v>
      </c>
      <c r="K13" s="53" t="n">
        <v>-20838</v>
      </c>
      <c r="L13" s="53" t="n">
        <v>7559</v>
      </c>
      <c r="M13" s="53" t="n">
        <v>-18645</v>
      </c>
      <c r="N13" s="53" t="n">
        <v>9943</v>
      </c>
      <c r="O13" s="53" t="n">
        <v>-63869</v>
      </c>
      <c r="P13" s="53" t="n">
        <v>-98200</v>
      </c>
      <c r="Q13" s="53" t="n">
        <v>26174</v>
      </c>
      <c r="R13" s="53" t="n">
        <v>147456</v>
      </c>
      <c r="S13" s="53" t="n"/>
      <c r="T13" s="53" t="n"/>
      <c r="U13" s="53" t="n">
        <v>218690</v>
      </c>
      <c r="V13" s="53" t="n"/>
      <c r="W13" s="53">
        <f>SUM(F13:V13)</f>
        <v/>
      </c>
    </row>
    <row r="14">
      <c r="C14" s="11" t="inlineStr">
        <is>
          <t> </t>
        </is>
      </c>
      <c r="F14" s="55">
        <f>SUM(F13:F13)</f>
        <v/>
      </c>
      <c r="G14" s="55" t="n"/>
      <c r="H14" s="55">
        <f>SUM(H13:H13)</f>
        <v/>
      </c>
      <c r="I14" s="55" t="n"/>
      <c r="J14" s="55">
        <f>SUM(J13:J13)</f>
        <v/>
      </c>
      <c r="K14" s="55">
        <f>SUM(K13:K13)</f>
        <v/>
      </c>
      <c r="L14" s="55">
        <f>SUM(L13:L13)</f>
        <v/>
      </c>
      <c r="M14" s="55">
        <f>SUM(M13:M13)</f>
        <v/>
      </c>
      <c r="N14" s="55">
        <f>SUM(N13:N13)</f>
        <v/>
      </c>
      <c r="O14" s="55">
        <f>SUM(O11:O13)</f>
        <v/>
      </c>
      <c r="P14" s="55">
        <f>SUM(P11:P13)</f>
        <v/>
      </c>
      <c r="Q14" s="55">
        <f>SUM(Q13:Q13)</f>
        <v/>
      </c>
      <c r="R14" s="55">
        <f>SUM(R13:R13)</f>
        <v/>
      </c>
      <c r="S14" s="55">
        <f>SUM(S12:S13)</f>
        <v/>
      </c>
      <c r="T14" s="55">
        <f>SUM(T12:T13)</f>
        <v/>
      </c>
      <c r="U14" s="55">
        <f>SUM(U12:U13)</f>
        <v/>
      </c>
      <c r="V14" s="55">
        <f>SUM(V12:V13)</f>
        <v/>
      </c>
      <c r="W14" s="55">
        <f>SUM(W11:W13)</f>
        <v/>
      </c>
    </row>
    <row r="15" ht="12" customHeight="1" s="58">
      <c r="B15" s="22" t="inlineStr">
        <is>
          <t xml:space="preserve">Outstanding Variances </t>
        </is>
      </c>
      <c r="F15" s="55" t="n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  <c r="Q15" s="55" t="n"/>
      <c r="R15" s="55" t="n"/>
      <c r="S15" s="55" t="n"/>
      <c r="T15" s="55" t="n"/>
      <c r="U15" s="55" t="n"/>
      <c r="V15" s="55" t="n"/>
      <c r="W15" s="55" t="n"/>
    </row>
    <row r="16">
      <c r="B16" s="31" t="n"/>
      <c r="C16" s="30" t="n"/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  <c r="U16" s="55" t="n"/>
      <c r="V16" s="55" t="n"/>
      <c r="W16" s="55" t="n"/>
    </row>
    <row r="17">
      <c r="B17" s="31" t="n"/>
      <c r="C17" s="30" t="inlineStr">
        <is>
          <t>Settlements</t>
        </is>
      </c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  <c r="U17" s="55" t="n"/>
      <c r="V17" s="55" t="n"/>
      <c r="W17" s="55" t="n"/>
    </row>
    <row r="18" hidden="1" s="58">
      <c r="B18" s="31" t="n"/>
      <c r="C18" s="30" t="n"/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/>
      <c r="R18" s="55" t="n"/>
      <c r="S18" s="55" t="n"/>
      <c r="T18" s="55" t="n"/>
      <c r="U18" s="55" t="n"/>
      <c r="V18" s="55" t="n"/>
      <c r="W18" s="55">
        <f>SUM(F18:V18)</f>
        <v/>
      </c>
    </row>
    <row r="19">
      <c r="B19" s="31" t="n"/>
      <c r="C19" s="11" t="inlineStr">
        <is>
          <t>City of Pasadena - waiting on phase II info - invoice in draft status</t>
        </is>
      </c>
      <c r="F19" s="55" t="n"/>
      <c r="G19" s="55" t="n"/>
      <c r="H19" s="55" t="n"/>
      <c r="I19" s="55" t="n"/>
      <c r="J19" s="55" t="n"/>
      <c r="K19" s="55" t="n"/>
      <c r="L19" s="55" t="n"/>
      <c r="M19" s="55" t="n"/>
      <c r="N19" s="55" t="n"/>
      <c r="O19" s="55" t="n"/>
      <c r="P19" s="55" t="n"/>
      <c r="Q19" s="55" t="n"/>
      <c r="R19" s="55" t="n"/>
      <c r="S19" s="55" t="n">
        <v>-18890</v>
      </c>
      <c r="T19" s="55" t="n">
        <v>-15014</v>
      </c>
      <c r="U19" s="55" t="n"/>
      <c r="V19" s="55" t="n"/>
      <c r="W19" s="55">
        <f>SUM(F19:V19)</f>
        <v/>
      </c>
    </row>
    <row r="20">
      <c r="B20" s="31" t="n"/>
      <c r="C20" s="11" t="inlineStr">
        <is>
          <t>HPLC sales invoices in draft status</t>
        </is>
      </c>
      <c r="F20" s="55" t="n"/>
      <c r="G20" s="55" t="n"/>
      <c r="H20" s="55" t="n"/>
      <c r="I20" s="55" t="n"/>
      <c r="J20" s="55" t="n"/>
      <c r="K20" s="55" t="n"/>
      <c r="L20" s="55" t="n"/>
      <c r="M20" s="55" t="n"/>
      <c r="N20" s="55" t="n"/>
      <c r="O20" s="55" t="n"/>
      <c r="P20" s="55" t="n"/>
      <c r="Q20" s="55" t="n"/>
      <c r="R20" s="55" t="n"/>
      <c r="S20" s="55" t="n">
        <v>-20213</v>
      </c>
      <c r="T20" s="55" t="n"/>
      <c r="U20" s="55" t="n"/>
      <c r="V20" s="55" t="n"/>
      <c r="W20" s="55">
        <f>SUM(F20:V20)</f>
        <v/>
      </c>
    </row>
    <row r="21">
      <c r="B21" s="31" t="n"/>
      <c r="C21" s="11" t="inlineStr">
        <is>
          <t>Citizens Purchase PMA 0002 GL</t>
        </is>
      </c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>
        <v>109826</v>
      </c>
      <c r="R21" s="55" t="n"/>
      <c r="S21" s="55" t="n"/>
      <c r="T21" s="55" t="n"/>
      <c r="U21" s="55" t="n"/>
      <c r="V21" s="55" t="n"/>
      <c r="W21" s="55">
        <f>SUM(F21:V21)</f>
        <v/>
      </c>
    </row>
    <row r="22">
      <c r="B22" s="31" t="n"/>
      <c r="C22" s="11" t="inlineStr">
        <is>
          <t>Amoco Sales PMA in 10/99 GL</t>
        </is>
      </c>
      <c r="F22" s="53" t="n"/>
      <c r="G22" s="55" t="n"/>
      <c r="H22" s="53" t="n"/>
      <c r="I22" s="55" t="n"/>
      <c r="J22" s="32" t="n"/>
      <c r="K22" s="53" t="n"/>
      <c r="L22" s="53" t="n"/>
      <c r="M22" s="53" t="n"/>
      <c r="N22" s="53" t="n">
        <v>172286</v>
      </c>
      <c r="O22" s="53" t="n"/>
      <c r="P22" s="53" t="n"/>
      <c r="Q22" s="53" t="n"/>
      <c r="R22" s="53" t="n"/>
      <c r="S22" s="53" t="n"/>
      <c r="T22" s="53" t="n"/>
      <c r="U22" s="53" t="n"/>
      <c r="V22" s="53" t="n"/>
      <c r="W22" s="53">
        <f>SUM(F22:V22)</f>
        <v/>
      </c>
    </row>
    <row r="23">
      <c r="B23" s="31" t="n"/>
      <c r="C23" s="30" t="n"/>
      <c r="F23" s="55" t="n"/>
      <c r="G23" s="55" t="n"/>
      <c r="H23" s="55">
        <f>SUM(H19:H22)</f>
        <v/>
      </c>
      <c r="I23" s="55" t="n"/>
      <c r="J23" s="55" t="n"/>
      <c r="K23" s="55">
        <f>SUM(K19:K22)</f>
        <v/>
      </c>
      <c r="L23" s="55" t="n"/>
      <c r="M23" s="55">
        <f>SUM(M19:M22)</f>
        <v/>
      </c>
      <c r="N23" s="55">
        <f>SUM(N19:N22)</f>
        <v/>
      </c>
      <c r="O23" s="55">
        <f>SUM(O19:O22)</f>
        <v/>
      </c>
      <c r="P23" s="55">
        <f>SUM(P19:P22)</f>
        <v/>
      </c>
      <c r="Q23" s="55">
        <f>SUM(Q19:Q22)</f>
        <v/>
      </c>
      <c r="R23" s="55">
        <f>SUM(R19:R22)</f>
        <v/>
      </c>
      <c r="S23" s="55">
        <f>SUM(S19:S22)</f>
        <v/>
      </c>
      <c r="T23" s="55">
        <f>SUM(T19:T22)</f>
        <v/>
      </c>
      <c r="U23" s="55">
        <f>SUM(U18:U22)</f>
        <v/>
      </c>
      <c r="V23" s="55">
        <f>SUM(V19:V22)</f>
        <v/>
      </c>
      <c r="W23" s="55">
        <f>SUM(W19:W22)</f>
        <v/>
      </c>
    </row>
    <row r="24">
      <c r="B24" s="31" t="n"/>
      <c r="C24" s="30" t="n"/>
      <c r="F24" s="55" t="n"/>
      <c r="G24" s="55" t="n"/>
      <c r="H24" s="55" t="n"/>
      <c r="I24" s="55" t="n"/>
      <c r="J24" s="55" t="n"/>
      <c r="K24" s="55" t="n"/>
      <c r="L24" s="55" t="n"/>
      <c r="M24" s="55" t="n"/>
      <c r="N24" s="55" t="n"/>
      <c r="O24" s="55" t="n"/>
      <c r="P24" s="55" t="n"/>
      <c r="Q24" s="55" t="n"/>
      <c r="R24" s="55" t="n"/>
      <c r="S24" s="55" t="n"/>
      <c r="T24" s="55" t="n"/>
      <c r="U24" s="55" t="n"/>
      <c r="V24" s="55" t="n"/>
      <c r="W24" s="55" t="n"/>
    </row>
    <row r="25">
      <c r="B25" s="31" t="n"/>
      <c r="C25" s="30" t="inlineStr">
        <is>
          <t>Volume Management</t>
        </is>
      </c>
      <c r="F25" s="55" t="n"/>
      <c r="G25" s="55" t="n"/>
      <c r="H25" s="55" t="n"/>
      <c r="I25" s="55" t="n"/>
      <c r="J25" s="55" t="n"/>
      <c r="K25" s="55" t="n"/>
      <c r="L25" s="55" t="n"/>
      <c r="M25" s="55" t="n"/>
      <c r="N25" s="55" t="n"/>
      <c r="O25" s="55" t="n"/>
      <c r="P25" s="55" t="n"/>
      <c r="Q25" s="55" t="n"/>
      <c r="R25" s="55" t="n"/>
      <c r="S25" s="55" t="n"/>
      <c r="T25" s="55" t="n"/>
      <c r="U25" s="55" t="n"/>
      <c r="V25" s="55" t="n"/>
      <c r="W25" s="55" t="n"/>
    </row>
    <row r="26">
      <c r="B26" s="31" t="n"/>
      <c r="C26" s="11" t="inlineStr">
        <is>
          <t>Pacific Gas and Electric PMA expected</t>
        </is>
      </c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  <c r="O26" s="55" t="n"/>
      <c r="P26" s="55" t="n"/>
      <c r="Q26" s="55" t="n"/>
      <c r="R26" s="55" t="n"/>
      <c r="S26" s="55" t="n">
        <v>15932</v>
      </c>
      <c r="T26" s="55" t="n"/>
      <c r="U26" s="55" t="n"/>
      <c r="V26" s="55" t="n"/>
      <c r="W26" s="55">
        <f>SUM(F26:V26)</f>
        <v/>
      </c>
    </row>
    <row r="27">
      <c r="B27" s="31" t="n"/>
      <c r="C27" s="11" t="inlineStr">
        <is>
          <t>[Person_2] PMA 0001 GL</t>
        </is>
      </c>
      <c r="F27" s="55" t="n"/>
      <c r="G27" s="55" t="n"/>
      <c r="H27" s="55" t="n"/>
      <c r="I27" s="55" t="n"/>
      <c r="J27" s="55" t="n"/>
      <c r="K27" s="55" t="n"/>
      <c r="L27" s="55" t="n"/>
      <c r="M27" s="55" t="n"/>
      <c r="N27" s="55" t="n"/>
      <c r="O27" s="55" t="n"/>
      <c r="P27" s="55">
        <f>90105.5+9562.3+77796-77796</f>
        <v/>
      </c>
      <c r="Q27" s="55" t="n"/>
      <c r="R27" s="55" t="n"/>
      <c r="S27" s="55" t="n"/>
      <c r="T27" s="55" t="n"/>
      <c r="U27" s="55" t="n"/>
      <c r="V27" s="55" t="n"/>
      <c r="W27" s="55">
        <f>SUM(F27:V27)</f>
        <v/>
      </c>
    </row>
    <row r="28">
      <c r="B28" s="31" t="n"/>
      <c r="F28" s="53" t="n"/>
      <c r="G28" s="55" t="n"/>
      <c r="H28" s="53" t="n">
        <v>0</v>
      </c>
      <c r="I28" s="55" t="n"/>
      <c r="J28" s="53" t="n">
        <v>0</v>
      </c>
      <c r="K28" s="53" t="n">
        <v>0</v>
      </c>
      <c r="L28" s="53" t="n">
        <v>0</v>
      </c>
      <c r="M28" s="53" t="n">
        <v>0</v>
      </c>
      <c r="N28" s="53" t="n"/>
      <c r="O28" s="53" t="n">
        <v>0</v>
      </c>
      <c r="P28" s="53" t="n"/>
      <c r="Q28" s="53" t="n">
        <v>0</v>
      </c>
      <c r="R28" s="53" t="n"/>
      <c r="S28" s="53" t="n"/>
      <c r="T28" s="53" t="n"/>
      <c r="U28" s="53" t="n"/>
      <c r="V28" s="53" t="n"/>
      <c r="W28" s="53">
        <f>SUM(F28:V28)</f>
        <v/>
      </c>
    </row>
    <row r="29">
      <c r="B29" s="31" t="n"/>
      <c r="C29" s="30" t="n"/>
      <c r="F29" s="55">
        <f>SUM(F26:F28)</f>
        <v/>
      </c>
      <c r="G29" s="55" t="n"/>
      <c r="H29" s="55">
        <f>SUM(H26:H28)</f>
        <v/>
      </c>
      <c r="I29" s="55" t="n"/>
      <c r="J29" s="55">
        <f>SUM(J26:J28)</f>
        <v/>
      </c>
      <c r="K29" s="55">
        <f>SUM(K26:K28)</f>
        <v/>
      </c>
      <c r="L29" s="55">
        <f>SUM(L26:L28)</f>
        <v/>
      </c>
      <c r="M29" s="55">
        <f>SUM(M26:M28)</f>
        <v/>
      </c>
      <c r="N29" s="55">
        <f>SUM(N26:N28)</f>
        <v/>
      </c>
      <c r="O29" s="55">
        <f>SUM(O26:O28)</f>
        <v/>
      </c>
      <c r="P29" s="55">
        <f>SUM(P26:P28)</f>
        <v/>
      </c>
      <c r="Q29" s="55">
        <f>SUM(Q28:Q28)</f>
        <v/>
      </c>
      <c r="R29" s="55">
        <f>SUM(R26:R28)</f>
        <v/>
      </c>
      <c r="S29" s="55">
        <f>SUM(S26:S28)</f>
        <v/>
      </c>
      <c r="T29" s="55">
        <f>SUM(T26:T28)</f>
        <v/>
      </c>
      <c r="U29" s="55">
        <f>SUM(U26:U28)</f>
        <v/>
      </c>
      <c r="V29" s="55">
        <f>SUM(V26:V28)</f>
        <v/>
      </c>
      <c r="W29" s="55">
        <f>SUM(W26:W28)</f>
        <v/>
      </c>
    </row>
    <row r="30">
      <c r="B30" s="31" t="n"/>
      <c r="C30" s="30" t="inlineStr">
        <is>
          <t>Economics</t>
        </is>
      </c>
      <c r="F30" s="55" t="n"/>
      <c r="G30" s="55" t="n"/>
      <c r="H30" s="55" t="n"/>
      <c r="I30" s="55" t="n"/>
      <c r="J30" s="55" t="n"/>
      <c r="K30" s="55" t="n"/>
      <c r="L30" s="55" t="n"/>
      <c r="M30" s="55" t="n"/>
      <c r="N30" s="55" t="n"/>
      <c r="O30" s="55" t="n"/>
      <c r="P30" s="55" t="n"/>
      <c r="Q30" s="55" t="n"/>
      <c r="R30" s="55" t="n"/>
      <c r="S30" s="55" t="n"/>
      <c r="T30" s="55" t="n"/>
      <c r="U30" s="55" t="n"/>
      <c r="V30" s="55" t="n"/>
      <c r="W30" s="55" t="n"/>
    </row>
    <row r="31">
      <c r="B31" s="31" t="n"/>
      <c r="C31" s="11" t="inlineStr">
        <is>
          <t>Synthetic storage deals that should turn around in future</t>
        </is>
      </c>
      <c r="F31" s="55" t="n"/>
      <c r="G31" s="55" t="n"/>
      <c r="H31" s="55" t="n"/>
      <c r="I31" s="55" t="n"/>
      <c r="J31" s="55" t="n"/>
      <c r="K31" s="55" t="n"/>
      <c r="L31" s="55" t="n"/>
      <c r="M31" s="55" t="n"/>
      <c r="N31" s="55" t="n"/>
      <c r="O31" s="55" t="n"/>
      <c r="P31" s="55" t="n"/>
      <c r="Q31" s="55" t="n"/>
      <c r="R31" s="55" t="n">
        <v>1428734</v>
      </c>
      <c r="S31" s="55">
        <f>-555624+57040+282570+131440+201500</f>
        <v/>
      </c>
      <c r="T31" s="55">
        <f>2406575-2231985-48921+764073</f>
        <v/>
      </c>
      <c r="U31" s="55" t="n">
        <v>-4554695</v>
      </c>
      <c r="V31" s="55" t="n"/>
      <c r="W31" s="55">
        <f>SUM(F31:V31)</f>
        <v/>
      </c>
    </row>
    <row r="32">
      <c r="B32" s="31" t="n"/>
      <c r="C32" s="11" t="inlineStr">
        <is>
          <t>Fuel Expense related to El Paso "agency deals" not flashed</t>
        </is>
      </c>
      <c r="F32" s="55" t="n"/>
      <c r="G32" s="55" t="n"/>
      <c r="H32" s="55" t="n"/>
      <c r="I32" s="55" t="n"/>
      <c r="J32" s="55" t="n"/>
      <c r="K32" s="55" t="n"/>
      <c r="L32" s="55" t="n"/>
      <c r="M32" s="55" t="n"/>
      <c r="N32" s="55" t="n"/>
      <c r="O32" s="55" t="n"/>
      <c r="P32" s="55" t="inlineStr">
        <is>
          <t> </t>
        </is>
      </c>
      <c r="Q32" s="55" t="n"/>
      <c r="R32" s="55" t="n">
        <v>199628</v>
      </c>
      <c r="S32" s="55" t="n">
        <v>181104</v>
      </c>
      <c r="T32" s="55" t="n">
        <v>162842</v>
      </c>
      <c r="U32" s="55" t="n"/>
      <c r="V32" s="55" t="n"/>
      <c r="W32" s="55">
        <f>SUM(F32:V32)</f>
        <v/>
      </c>
    </row>
    <row r="33">
      <c r="B33" s="31" t="n"/>
      <c r="C33" s="11" t="inlineStr">
        <is>
          <t>Financial liquidations</t>
        </is>
      </c>
      <c r="F33" s="53" t="n"/>
      <c r="G33" s="55" t="n"/>
      <c r="H33" s="53" t="n">
        <v>0</v>
      </c>
      <c r="I33" s="55" t="n"/>
      <c r="J33" s="53" t="n"/>
      <c r="K33" s="53" t="n"/>
      <c r="L33" s="53" t="n"/>
      <c r="M33" s="53" t="n">
        <v>376073</v>
      </c>
      <c r="N33" s="56" t="n"/>
      <c r="O33" s="53" t="n">
        <v>0</v>
      </c>
      <c r="P33" s="53" t="n"/>
      <c r="Q33" s="53" t="n">
        <v>-178539</v>
      </c>
      <c r="R33" s="53" t="n">
        <v>0</v>
      </c>
      <c r="S33" s="53" t="n">
        <v>0</v>
      </c>
      <c r="T33" s="53" t="n"/>
      <c r="U33" s="53" t="n"/>
      <c r="V33" s="53" t="n"/>
      <c r="W33" s="53">
        <f>SUM(F33:V33)</f>
        <v/>
      </c>
    </row>
    <row r="34">
      <c r="B34" s="31" t="n"/>
      <c r="C34" s="33" t="n"/>
      <c r="F34" s="55" t="n"/>
      <c r="G34" s="55" t="n"/>
      <c r="H34" s="55">
        <f>SUM(H31:H33)</f>
        <v/>
      </c>
      <c r="I34" s="55" t="n"/>
      <c r="J34" s="55" t="n"/>
      <c r="K34" s="55">
        <f>SUM(K33:K33)</f>
        <v/>
      </c>
      <c r="L34" s="55" t="n"/>
      <c r="M34" s="55">
        <f>SUM(M33:M33)</f>
        <v/>
      </c>
      <c r="N34" s="55">
        <f>SUM(N31:N33)</f>
        <v/>
      </c>
      <c r="O34" s="55">
        <f>SUM(O32:O33)</f>
        <v/>
      </c>
      <c r="P34" s="55">
        <f>SUM(P32:P33)</f>
        <v/>
      </c>
      <c r="Q34" s="55">
        <f>SUM(Q31:Q33)</f>
        <v/>
      </c>
      <c r="R34" s="55">
        <f>SUM(R31:R33)</f>
        <v/>
      </c>
      <c r="S34" s="55">
        <f>SUM(S31:S33)</f>
        <v/>
      </c>
      <c r="T34" s="55">
        <f>SUM(T31:T33)</f>
        <v/>
      </c>
      <c r="U34" s="55">
        <f>SUM(U31:U33)</f>
        <v/>
      </c>
      <c r="V34" s="55">
        <f>SUM(V31:V33)</f>
        <v/>
      </c>
      <c r="W34" s="55">
        <f>SUM(W31:W33)</f>
        <v/>
      </c>
    </row>
    <row r="35">
      <c r="B35" s="31" t="n"/>
      <c r="F35" s="55" t="n"/>
      <c r="G35" s="55" t="n"/>
      <c r="H35" s="55" t="n"/>
      <c r="I35" s="55" t="n"/>
      <c r="J35" s="55" t="n"/>
      <c r="K35" s="55" t="n"/>
      <c r="L35" s="55" t="n"/>
      <c r="M35" s="55" t="n"/>
      <c r="N35" s="55" t="n"/>
      <c r="O35" s="55" t="n"/>
      <c r="P35" s="55" t="n"/>
      <c r="Q35" s="55" t="n"/>
      <c r="R35" s="55" t="n"/>
      <c r="S35" s="55" t="n"/>
      <c r="T35" s="55" t="n"/>
      <c r="U35" s="55" t="n"/>
      <c r="V35" s="55" t="n"/>
      <c r="W35" s="55" t="n"/>
    </row>
    <row r="36">
      <c r="B36" s="31" t="n"/>
      <c r="C36" s="30" t="inlineStr">
        <is>
          <t>Gas Accounting</t>
        </is>
      </c>
      <c r="F36" s="55" t="n"/>
      <c r="G36" s="55" t="n"/>
      <c r="H36" s="55" t="n"/>
      <c r="I36" s="55" t="n"/>
      <c r="J36" s="55" t="n"/>
      <c r="K36" s="55" t="n"/>
      <c r="L36" s="55" t="n"/>
      <c r="M36" s="55" t="n"/>
      <c r="N36" s="55" t="n"/>
      <c r="O36" s="55" t="n"/>
      <c r="P36" s="55" t="n"/>
      <c r="Q36" s="55" t="n"/>
      <c r="R36" s="55" t="n"/>
      <c r="S36" s="55" t="n"/>
      <c r="T36" s="55" t="n"/>
      <c r="U36" s="55" t="n"/>
      <c r="V36" s="55" t="n"/>
      <c r="W36" s="55" t="n"/>
    </row>
    <row r="37">
      <c r="B37" s="31" t="n"/>
      <c r="C37" s="11" t="inlineStr">
        <is>
          <t>Sinclair may be on Denver GL</t>
        </is>
      </c>
      <c r="F37" s="53" t="n"/>
      <c r="G37" s="55" t="n"/>
      <c r="H37" s="53" t="n"/>
      <c r="I37" s="55" t="n"/>
      <c r="J37" s="53" t="n"/>
      <c r="K37" s="53" t="n"/>
      <c r="L37" s="53" t="n"/>
      <c r="M37" s="53" t="n"/>
      <c r="N37" s="53" t="n"/>
      <c r="O37" s="53" t="n"/>
      <c r="P37" s="53" t="n"/>
      <c r="Q37" s="53" t="n"/>
      <c r="R37" s="53" t="n"/>
      <c r="S37" s="53" t="n"/>
      <c r="T37" s="53" t="n">
        <v>61951</v>
      </c>
      <c r="U37" s="53" t="n"/>
      <c r="V37" s="53" t="n"/>
      <c r="W37" s="53">
        <f>SUM(F37:V37)</f>
        <v/>
      </c>
    </row>
    <row r="38">
      <c r="F38" s="49">
        <f>SUM(F37)</f>
        <v/>
      </c>
      <c r="H38" s="49">
        <f>SUM(H37)</f>
        <v/>
      </c>
      <c r="J38" s="49">
        <f>SUM(J37)</f>
        <v/>
      </c>
      <c r="K38" s="49">
        <f>SUM(K37)</f>
        <v/>
      </c>
      <c r="L38" s="49">
        <f>SUM(L37)</f>
        <v/>
      </c>
      <c r="M38" s="49">
        <f>SUM(M37)</f>
        <v/>
      </c>
      <c r="N38" s="49">
        <f>SUM(N37)</f>
        <v/>
      </c>
      <c r="O38" s="49">
        <f>SUM(O37)</f>
        <v/>
      </c>
      <c r="P38" s="49">
        <f>SUM(P37)</f>
        <v/>
      </c>
      <c r="Q38" s="49">
        <f>SUM(Q37)</f>
        <v/>
      </c>
      <c r="R38" s="49">
        <f>SUM(R37)</f>
        <v/>
      </c>
      <c r="S38" s="49">
        <f>SUM(S37)</f>
        <v/>
      </c>
      <c r="T38" s="49">
        <f>SUM(T37)</f>
        <v/>
      </c>
      <c r="U38" s="49">
        <f>SUM(U37)</f>
        <v/>
      </c>
      <c r="V38" s="49">
        <f>SUM(V37)</f>
        <v/>
      </c>
      <c r="W38" s="55">
        <f>SUM(W37)</f>
        <v/>
      </c>
    </row>
    <row r="39"/>
    <row r="40">
      <c r="B40" s="31" t="n"/>
      <c r="C40" s="27" t="inlineStr">
        <is>
          <t>OA Group to Analyze</t>
        </is>
      </c>
      <c r="F40" s="55" t="n"/>
      <c r="G40" s="55" t="n"/>
      <c r="H40" s="55" t="n"/>
      <c r="I40" s="55" t="n"/>
      <c r="J40" s="55" t="n"/>
      <c r="K40" s="55" t="n"/>
      <c r="L40" s="55" t="n"/>
      <c r="M40" s="55" t="n"/>
      <c r="N40" s="55" t="n"/>
      <c r="O40" s="55" t="n"/>
      <c r="P40" s="55" t="n"/>
      <c r="Q40" s="55" t="n"/>
      <c r="R40" s="55" t="n"/>
      <c r="S40" s="55" t="n"/>
      <c r="T40" s="55" t="n"/>
      <c r="U40" s="55" t="n"/>
      <c r="V40" s="55" t="n"/>
      <c r="W40" s="55" t="n"/>
    </row>
    <row r="41" ht="12.75" customHeight="1" s="58">
      <c r="C41" s="55" t="inlineStr">
        <is>
          <t>Unanalyzed</t>
        </is>
      </c>
      <c r="D41" s="11" t="n"/>
      <c r="E41" s="11" t="n"/>
      <c r="F41" s="53" t="n"/>
      <c r="G41" s="55" t="n"/>
      <c r="H41" s="53" t="n">
        <v>0</v>
      </c>
      <c r="I41" s="55" t="n"/>
      <c r="J41" s="53" t="n"/>
      <c r="K41" s="53" t="n">
        <v>0</v>
      </c>
      <c r="L41" s="53" t="n"/>
      <c r="M41" s="53" t="n"/>
      <c r="N41" s="53" t="n"/>
      <c r="O41" s="53" t="n"/>
      <c r="P41" s="53" t="n"/>
      <c r="Q41" s="53" t="n"/>
      <c r="R41" s="53" t="n">
        <v>0</v>
      </c>
      <c r="S41" s="53" t="n">
        <v>0</v>
      </c>
      <c r="T41" s="53" t="n">
        <v>0</v>
      </c>
      <c r="U41" s="53" t="n"/>
      <c r="V41" s="53" t="n">
        <v>3687469</v>
      </c>
      <c r="W41" s="53">
        <f>SUM(F41:V41)</f>
        <v/>
      </c>
    </row>
    <row r="42">
      <c r="C42" s="11" t="inlineStr">
        <is>
          <t> </t>
        </is>
      </c>
      <c r="F42" s="55" t="n"/>
      <c r="G42" s="55" t="n"/>
      <c r="H42" s="55">
        <f>+H41</f>
        <v/>
      </c>
      <c r="I42" s="55" t="n"/>
      <c r="J42" s="55" t="n"/>
      <c r="K42" s="55">
        <f>+K41</f>
        <v/>
      </c>
      <c r="L42" s="55" t="n"/>
      <c r="M42" s="55" t="n"/>
      <c r="N42" s="55" t="n"/>
      <c r="O42" s="55" t="n"/>
      <c r="P42" s="55" t="n"/>
      <c r="Q42" s="55" t="n"/>
      <c r="R42" s="55">
        <f>+R41</f>
        <v/>
      </c>
      <c r="S42" s="55">
        <f>+S41</f>
        <v/>
      </c>
      <c r="T42" s="55">
        <f>+T41</f>
        <v/>
      </c>
      <c r="U42" s="55">
        <f>+U41</f>
        <v/>
      </c>
      <c r="V42" s="55">
        <f>+U41</f>
        <v/>
      </c>
      <c r="W42" s="55">
        <f>SUM(W41)</f>
        <v/>
      </c>
    </row>
    <row r="43">
      <c r="C43" s="30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  <c r="O43" s="55" t="n"/>
      <c r="P43" s="55" t="n"/>
      <c r="Q43" s="55" t="n"/>
      <c r="R43" s="55" t="n"/>
      <c r="S43" s="55" t="n"/>
      <c r="T43" s="55" t="n"/>
      <c r="U43" s="55" t="n"/>
      <c r="V43" s="55" t="n"/>
      <c r="W43" s="55" t="n"/>
    </row>
    <row r="44" ht="12" customHeight="1" s="58">
      <c r="B44" s="22" t="inlineStr">
        <is>
          <t>Outstanding Variances, resolution expected 05/00 GL</t>
        </is>
      </c>
      <c r="F44" s="55" t="n"/>
      <c r="G44" s="55" t="n"/>
      <c r="H44" s="55" t="n"/>
      <c r="I44" s="55" t="n"/>
      <c r="J44" s="55" t="n"/>
      <c r="K44" s="55" t="n"/>
      <c r="L44" s="55" t="n"/>
      <c r="M44" s="55" t="n"/>
      <c r="N44" s="55" t="n"/>
      <c r="O44" s="55" t="n"/>
      <c r="P44" s="55" t="n"/>
      <c r="Q44" s="55" t="n"/>
      <c r="R44" s="55" t="n"/>
      <c r="S44" s="55" t="n"/>
      <c r="T44" s="55" t="n"/>
      <c r="U44" s="55" t="n"/>
      <c r="V44" s="55" t="n"/>
      <c r="W44" s="55" t="n"/>
    </row>
    <row r="45" ht="12" customHeight="1" s="58">
      <c r="C45" s="22" t="n"/>
      <c r="F45" s="55" t="n"/>
      <c r="G45" s="55" t="n"/>
      <c r="H45" s="55" t="n"/>
      <c r="I45" s="55" t="n"/>
      <c r="J45" s="55" t="n"/>
      <c r="K45" s="55" t="n"/>
      <c r="L45" s="55" t="n"/>
      <c r="M45" s="55" t="n"/>
      <c r="N45" s="55" t="n"/>
      <c r="O45" s="55" t="n"/>
      <c r="P45" s="55" t="n"/>
      <c r="Q45" s="55" t="n"/>
      <c r="R45" s="55" t="n"/>
      <c r="S45" s="55" t="n"/>
      <c r="T45" s="55" t="n"/>
      <c r="U45" s="55" t="n"/>
      <c r="V45" s="55" t="n"/>
      <c r="W45" s="55" t="n"/>
    </row>
    <row r="46" ht="12" customHeight="1" s="58">
      <c r="C46" s="46" t="inlineStr">
        <is>
          <t>Settlements</t>
        </is>
      </c>
      <c r="F46" s="55" t="n"/>
      <c r="G46" s="55" t="n"/>
      <c r="H46" s="55" t="n"/>
      <c r="I46" s="55" t="n"/>
      <c r="J46" s="55" t="n"/>
      <c r="K46" s="55" t="n"/>
      <c r="L46" s="55" t="n"/>
      <c r="M46" s="55" t="n"/>
      <c r="N46" s="55" t="n"/>
      <c r="O46" s="55" t="n"/>
      <c r="P46" s="55" t="n"/>
      <c r="Q46" s="55" t="n"/>
      <c r="R46" s="55" t="n"/>
      <c r="S46" s="55" t="n"/>
      <c r="T46" s="55" t="n"/>
      <c r="U46" s="55" t="n"/>
      <c r="V46" s="55" t="n"/>
      <c r="W46" s="55" t="n"/>
    </row>
    <row r="47" ht="12" customHeight="1" s="58">
      <c r="C47" s="51" t="inlineStr">
        <is>
          <t>Enervest Purchase PMA</t>
        </is>
      </c>
      <c r="F47" s="55" t="n"/>
      <c r="G47" s="55" t="n"/>
      <c r="H47" s="55" t="n"/>
      <c r="I47" s="55" t="n"/>
      <c r="J47" s="55" t="n"/>
      <c r="K47" s="55" t="n"/>
      <c r="L47" s="55" t="n"/>
      <c r="M47" s="55" t="n"/>
      <c r="N47" s="55" t="n"/>
      <c r="O47" s="55" t="n"/>
      <c r="P47" s="55" t="n"/>
      <c r="Q47" s="55" t="n"/>
      <c r="R47" s="55" t="inlineStr">
        <is>
          <t> </t>
        </is>
      </c>
      <c r="S47" s="55" t="n">
        <v>638402</v>
      </c>
      <c r="T47" s="55" t="n"/>
      <c r="U47" s="55" t="n"/>
      <c r="V47" s="55" t="n"/>
      <c r="W47" s="55">
        <f>SUM(F47:V47)</f>
        <v/>
      </c>
    </row>
    <row r="48" ht="12" customHeight="1" s="58">
      <c r="B48" s="31" t="n"/>
      <c r="C48" s="51" t="inlineStr">
        <is>
          <t>Citizens Sales Demand Reimbursement - needs to be booked</t>
        </is>
      </c>
      <c r="F48" s="53" t="n"/>
      <c r="G48" s="55" t="n"/>
      <c r="H48" s="53" t="n"/>
      <c r="I48" s="55" t="n"/>
      <c r="J48" s="53" t="n"/>
      <c r="K48" s="53" t="n"/>
      <c r="L48" s="53" t="n"/>
      <c r="M48" s="53" t="n"/>
      <c r="N48" s="53" t="n">
        <v>0</v>
      </c>
      <c r="O48" s="53" t="n"/>
      <c r="P48" s="53" t="n"/>
      <c r="Q48" s="53" t="n">
        <v>0</v>
      </c>
      <c r="R48" s="53" t="n">
        <v>0</v>
      </c>
      <c r="S48" s="53" t="n"/>
      <c r="T48" s="53" t="n"/>
      <c r="U48" s="53" t="n"/>
      <c r="V48" s="53" t="n"/>
      <c r="W48" s="53">
        <f>SUM(F48:V48)</f>
        <v/>
      </c>
    </row>
    <row r="49" ht="12" customHeight="1" s="58">
      <c r="C49" s="22" t="n"/>
      <c r="F49" s="55">
        <f>SUM(F47:F48)</f>
        <v/>
      </c>
      <c r="G49" s="55" t="n"/>
      <c r="H49" s="55">
        <f>SUM(H47:H48)</f>
        <v/>
      </c>
      <c r="I49" s="55" t="n"/>
      <c r="J49" s="55">
        <f>SUM(J47:J48)</f>
        <v/>
      </c>
      <c r="K49" s="55">
        <f>SUM(K47:K48)</f>
        <v/>
      </c>
      <c r="L49" s="55">
        <f>SUM(L47:L48)</f>
        <v/>
      </c>
      <c r="M49" s="55">
        <f>SUM(M47:M48)</f>
        <v/>
      </c>
      <c r="N49" s="55">
        <f>SUM(N47:N48)</f>
        <v/>
      </c>
      <c r="O49" s="55">
        <f>SUM(O47:O48)</f>
        <v/>
      </c>
      <c r="P49" s="55">
        <f>SUM(P47:P48)</f>
        <v/>
      </c>
      <c r="Q49" s="55">
        <f>SUM(Q47:Q48)</f>
        <v/>
      </c>
      <c r="R49" s="55">
        <f>SUM(R47:R48)</f>
        <v/>
      </c>
      <c r="S49" s="55">
        <f>SUM(S47:S48)</f>
        <v/>
      </c>
      <c r="T49" s="55">
        <f>SUM(T47:T48)</f>
        <v/>
      </c>
      <c r="U49" s="55">
        <f>SUM(U47:U48)</f>
        <v/>
      </c>
      <c r="V49" s="55">
        <f>SUM(V47:V48)</f>
        <v/>
      </c>
      <c r="W49" s="55">
        <f>SUM(W47:W48)</f>
        <v/>
      </c>
    </row>
    <row r="50" ht="12" customHeight="1" s="58">
      <c r="C50" s="22" t="n"/>
      <c r="F50" s="55" t="n"/>
      <c r="G50" s="55" t="n"/>
      <c r="H50" s="55" t="n"/>
      <c r="I50" s="55" t="n"/>
      <c r="J50" s="55" t="n"/>
      <c r="K50" s="55" t="n"/>
      <c r="L50" s="55" t="n"/>
      <c r="M50" s="55" t="n"/>
      <c r="N50" s="55" t="n"/>
      <c r="O50" s="55" t="n"/>
      <c r="P50" s="55" t="n"/>
      <c r="Q50" s="55" t="n"/>
      <c r="R50" s="55" t="n"/>
      <c r="S50" s="55" t="n"/>
      <c r="T50" s="55" t="n"/>
      <c r="U50" s="55" t="n"/>
      <c r="V50" s="55" t="n"/>
      <c r="W50" s="55" t="n"/>
    </row>
    <row r="51" hidden="1" ht="12" customHeight="1" s="58">
      <c r="C51" s="22" t="n"/>
      <c r="F51" s="55" t="n"/>
      <c r="G51" s="55" t="n"/>
      <c r="H51" s="55" t="n"/>
      <c r="I51" s="55" t="n"/>
      <c r="J51" s="55" t="n"/>
      <c r="K51" s="55" t="n"/>
      <c r="L51" s="55" t="n"/>
      <c r="M51" s="55" t="n"/>
      <c r="N51" s="55" t="n"/>
      <c r="O51" s="55" t="n"/>
      <c r="P51" s="55" t="n"/>
      <c r="Q51" s="55" t="n"/>
      <c r="R51" s="55" t="n"/>
      <c r="S51" s="55" t="n"/>
      <c r="T51" s="55" t="n"/>
      <c r="U51" s="55" t="n"/>
      <c r="V51" s="55" t="n"/>
      <c r="W51" s="55" t="n"/>
    </row>
    <row r="52">
      <c r="B52" s="31" t="n"/>
      <c r="C52" s="30" t="inlineStr">
        <is>
          <t>Gas Accounting</t>
        </is>
      </c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  <c r="O52" s="55" t="n"/>
      <c r="P52" s="55" t="n"/>
      <c r="Q52" s="55" t="n"/>
      <c r="R52" s="55" t="n"/>
      <c r="S52" s="55" t="n"/>
      <c r="T52" s="55" t="n"/>
      <c r="U52" s="55" t="n"/>
      <c r="V52" s="55" t="n"/>
      <c r="W52" s="55" t="n"/>
    </row>
    <row r="53" hidden="1" s="58">
      <c r="B53" s="31" t="n"/>
      <c r="C53" s="33" t="inlineStr">
        <is>
          <t>UA4 Entry in 0003 GL - sales</t>
        </is>
      </c>
      <c r="F53" s="55" t="n"/>
      <c r="G53" s="55" t="n"/>
      <c r="H53" s="55" t="n">
        <v>0</v>
      </c>
      <c r="I53" s="55" t="n"/>
      <c r="J53" s="55" t="n"/>
      <c r="K53" s="55" t="n">
        <v>0</v>
      </c>
      <c r="L53" s="55" t="n"/>
      <c r="M53" s="55" t="n"/>
      <c r="N53" s="55" t="n"/>
      <c r="O53" s="55" t="n"/>
      <c r="P53" s="55" t="n"/>
      <c r="Q53" s="55" t="n"/>
      <c r="R53" s="55" t="n"/>
      <c r="S53" s="55" t="n">
        <v>0</v>
      </c>
      <c r="T53" s="55" t="n"/>
      <c r="U53" s="55" t="n"/>
      <c r="V53" s="55" t="n"/>
      <c r="W53" s="55">
        <f>SUM(F53:V53)</f>
        <v/>
      </c>
    </row>
    <row r="54" hidden="1" s="58">
      <c r="B54" s="31" t="n"/>
      <c r="C54" s="33" t="inlineStr">
        <is>
          <t>tsf fin liq to Texas</t>
        </is>
      </c>
      <c r="F54" s="55" t="n"/>
      <c r="G54" s="55" t="n"/>
      <c r="H54" s="55" t="n"/>
      <c r="I54" s="55" t="n"/>
      <c r="J54" s="55" t="n"/>
      <c r="K54" s="55" t="n"/>
      <c r="L54" s="55" t="n"/>
      <c r="M54" s="55" t="n"/>
      <c r="N54" s="55" t="n"/>
      <c r="O54" s="55" t="n"/>
      <c r="P54" s="55" t="n"/>
      <c r="Q54" s="55" t="n"/>
      <c r="R54" s="55" t="n"/>
      <c r="S54" s="55" t="n"/>
      <c r="T54" s="55" t="n"/>
      <c r="U54" s="55" t="n"/>
      <c r="V54" s="55" t="n"/>
      <c r="W54" s="55">
        <f>SUM(F54:V54)</f>
        <v/>
      </c>
    </row>
    <row r="55">
      <c r="B55" s="31" t="n"/>
      <c r="C55" s="11" t="inlineStr">
        <is>
          <t xml:space="preserve">Golden Gate Synthetic Storage Value to be reversed in 5/00GL </t>
        </is>
      </c>
      <c r="F55" s="55" t="n"/>
      <c r="G55" s="55" t="n"/>
      <c r="H55" s="55" t="n"/>
      <c r="I55" s="55" t="n"/>
      <c r="J55" s="55" t="n"/>
      <c r="K55" s="55" t="n"/>
      <c r="L55" s="55" t="n"/>
      <c r="M55" s="55" t="n"/>
      <c r="N55" s="55" t="n"/>
      <c r="O55" s="55" t="n">
        <v>-700000</v>
      </c>
      <c r="P55" s="55" t="n">
        <v>817000</v>
      </c>
      <c r="Q55" s="55" t="n"/>
      <c r="R55" s="55" t="n"/>
      <c r="S55" s="55" t="n"/>
      <c r="T55" s="55" t="n"/>
      <c r="U55" s="55" t="n"/>
      <c r="V55" s="55" t="n"/>
      <c r="W55" s="55">
        <f>SUM(F55:V55)</f>
        <v/>
      </c>
    </row>
    <row r="56">
      <c r="B56" s="31" t="n"/>
      <c r="C56" s="11" t="inlineStr">
        <is>
          <t>Reclass PG&amp;E Transport Demand from November to October</t>
        </is>
      </c>
      <c r="F56" s="55" t="n"/>
      <c r="G56" s="55" t="n"/>
      <c r="H56" s="55" t="n"/>
      <c r="I56" s="55" t="n"/>
      <c r="J56" s="55" t="n"/>
      <c r="K56" s="55" t="n"/>
      <c r="L56" s="55" t="n"/>
      <c r="M56" s="55" t="n"/>
      <c r="N56" s="55" t="n"/>
      <c r="O56" s="55" t="n"/>
      <c r="P56" s="55" t="n">
        <v>-486498</v>
      </c>
      <c r="Q56" s="55" t="n">
        <v>486498</v>
      </c>
      <c r="R56" s="55" t="n"/>
      <c r="S56" s="55" t="n">
        <v>0</v>
      </c>
      <c r="T56" s="55" t="n"/>
      <c r="U56" s="55" t="n"/>
      <c r="V56" s="55" t="n"/>
      <c r="W56" s="55">
        <f>SUM(F56:V56)</f>
        <v/>
      </c>
    </row>
    <row r="57">
      <c r="B57" s="31" t="n"/>
      <c r="C57" s="11" t="inlineStr">
        <is>
          <t>Volume Management providing $ to clear</t>
        </is>
      </c>
      <c r="F57" s="55" t="n"/>
      <c r="G57" s="55" t="n"/>
      <c r="H57" s="55" t="n"/>
      <c r="I57" s="55" t="n"/>
      <c r="J57" s="55" t="n"/>
      <c r="K57" s="55" t="n"/>
      <c r="L57" s="55" t="n"/>
      <c r="M57" s="55" t="n"/>
      <c r="N57" s="55">
        <f>865970-174878</f>
        <v/>
      </c>
      <c r="O57" s="55" t="n"/>
      <c r="P57" s="55" t="n"/>
      <c r="Q57" s="55" t="n"/>
      <c r="R57" s="55" t="n"/>
      <c r="S57" s="55" t="n"/>
      <c r="T57" s="55" t="n"/>
      <c r="U57" s="55" t="n"/>
      <c r="V57" s="55" t="n"/>
      <c r="W57" s="55">
        <f>SUM(F57:V57)</f>
        <v/>
      </c>
    </row>
    <row r="58">
      <c r="B58" s="31" t="n"/>
      <c r="C58" s="33" t="inlineStr">
        <is>
          <t>tsf fin liq with Denver(reverse wrong entry)</t>
        </is>
      </c>
      <c r="F58" s="55" t="n"/>
      <c r="G58" s="55" t="n"/>
      <c r="H58" s="55" t="n"/>
      <c r="I58" s="55" t="n"/>
      <c r="J58" s="55" t="n"/>
      <c r="K58" s="55" t="n"/>
      <c r="L58" s="55" t="n"/>
      <c r="M58" s="55" t="n"/>
      <c r="N58" s="55" t="n"/>
      <c r="O58" s="55" t="n"/>
      <c r="P58" s="55" t="n"/>
      <c r="Q58" s="55" t="n"/>
      <c r="R58" s="55" t="n"/>
      <c r="S58" s="55" t="n">
        <v>-183528</v>
      </c>
      <c r="T58" s="55" t="n"/>
      <c r="U58" s="55" t="n"/>
      <c r="V58" s="55" t="n"/>
      <c r="W58" s="55">
        <f>SUM(F58:V58)</f>
        <v/>
      </c>
    </row>
    <row r="59">
      <c r="B59" s="31" t="n"/>
      <c r="C59" s="33" t="inlineStr">
        <is>
          <t>tsf fin liq to central</t>
        </is>
      </c>
      <c r="F59" s="55" t="n"/>
      <c r="G59" s="55" t="n"/>
      <c r="H59" s="55" t="n"/>
      <c r="I59" s="55" t="n"/>
      <c r="J59" s="55" t="n"/>
      <c r="K59" s="55" t="n"/>
      <c r="L59" s="55" t="n"/>
      <c r="M59" s="55" t="n"/>
      <c r="N59" s="55" t="n"/>
      <c r="O59" s="55" t="n">
        <v>101000</v>
      </c>
      <c r="P59" s="55" t="n"/>
      <c r="Q59" s="55" t="n"/>
      <c r="R59" s="55" t="n"/>
      <c r="S59" s="55" t="n"/>
      <c r="T59" s="55" t="n">
        <v>0</v>
      </c>
      <c r="U59" s="55" t="n"/>
      <c r="V59" s="55" t="n"/>
      <c r="W59" s="55">
        <f>SUM(F59:V59)</f>
        <v/>
      </c>
    </row>
    <row r="60">
      <c r="B60" s="31" t="n"/>
      <c r="C60" s="33" t="inlineStr">
        <is>
          <t>Transfer Financial liquidation to HPLC</t>
        </is>
      </c>
      <c r="F60" s="53" t="n"/>
      <c r="G60" s="55" t="n"/>
      <c r="H60" s="53" t="n"/>
      <c r="I60" s="55" t="n"/>
      <c r="J60" s="53" t="n"/>
      <c r="K60" s="53" t="n"/>
      <c r="L60" s="53" t="n"/>
      <c r="M60" s="53" t="n"/>
      <c r="N60" s="53" t="n"/>
      <c r="O60" s="53" t="n"/>
      <c r="P60" s="53" t="n"/>
      <c r="Q60" s="53" t="n"/>
      <c r="R60" s="53" t="n"/>
      <c r="S60" s="53" t="n"/>
      <c r="T60" s="53" t="n"/>
      <c r="U60" s="53" t="n">
        <v>-78000</v>
      </c>
      <c r="V60" s="53" t="n"/>
      <c r="W60" s="53">
        <f>SUM(F60:V60)</f>
        <v/>
      </c>
    </row>
    <row r="61">
      <c r="C61" s="11" t="inlineStr">
        <is>
          <t> </t>
        </is>
      </c>
      <c r="F61" s="55" t="n"/>
      <c r="G61" s="55" t="n"/>
      <c r="H61" s="55">
        <f>SUM(H53:H60)</f>
        <v/>
      </c>
      <c r="I61" s="55" t="n"/>
      <c r="J61" s="55" t="n"/>
      <c r="K61" s="55">
        <f>SUM(K53:K60)</f>
        <v/>
      </c>
      <c r="L61" s="55" t="n"/>
      <c r="M61" s="55" t="n"/>
      <c r="N61" s="55">
        <f>SUM(N53:N60)</f>
        <v/>
      </c>
      <c r="O61" s="55">
        <f>SUM(O53:O60)</f>
        <v/>
      </c>
      <c r="P61" s="55">
        <f>SUM(P53:P60)</f>
        <v/>
      </c>
      <c r="Q61" s="55">
        <f>SUM(Q53:Q60)</f>
        <v/>
      </c>
      <c r="R61" s="55">
        <f>SUM(R53:R60)</f>
        <v/>
      </c>
      <c r="S61" s="55">
        <f>SUM(S53:S60)</f>
        <v/>
      </c>
      <c r="T61" s="55">
        <f>SUM(T53:T60)</f>
        <v/>
      </c>
      <c r="U61" s="55">
        <f>SUM(U53:U60)</f>
        <v/>
      </c>
      <c r="V61" s="55">
        <f>SUM(V53:V60)</f>
        <v/>
      </c>
      <c r="W61" s="55">
        <f>SUM(W53:W60)</f>
        <v/>
      </c>
    </row>
    <row r="62">
      <c r="F62" s="38" t="n"/>
      <c r="G62" s="38" t="n"/>
      <c r="H62" s="38" t="n"/>
      <c r="I62" s="38" t="n"/>
      <c r="J62" s="38" t="n"/>
      <c r="K62" s="38" t="n"/>
      <c r="L62" s="38" t="n"/>
      <c r="M62" s="38" t="n"/>
      <c r="N62" s="38" t="n"/>
      <c r="O62" s="38" t="n"/>
      <c r="P62" s="38" t="n"/>
      <c r="Q62" s="38" t="n"/>
      <c r="R62" s="38" t="n"/>
      <c r="S62" s="38" t="n"/>
      <c r="T62" s="38" t="n"/>
      <c r="U62" s="38" t="n"/>
      <c r="V62" s="38" t="n"/>
      <c r="W62" s="38" t="n"/>
    </row>
    <row r="63" ht="19.5" customHeight="1" s="58" thickBot="1">
      <c r="A63" s="45" t="inlineStr">
        <is>
          <t>Total Identified Flash to Actual Variances</t>
        </is>
      </c>
      <c r="F63" s="34">
        <f>+F61+F42+F34+F29+F23+F14+F49+F38</f>
        <v/>
      </c>
      <c r="G63" s="36" t="n"/>
      <c r="H63" s="34">
        <f>+H61+H42+H34+H29+H23+H14+H49+H38</f>
        <v/>
      </c>
      <c r="I63" s="38" t="n"/>
      <c r="J63" s="34">
        <f>+J61+J42+J34+J29+J23+J14+J49+J38</f>
        <v/>
      </c>
      <c r="K63" s="34">
        <f>+K61+K42+K34+K29+K23+K14+K49+K38</f>
        <v/>
      </c>
      <c r="L63" s="34">
        <f>+L61+L42+L34+L29+L23+L14+L49+L38</f>
        <v/>
      </c>
      <c r="M63" s="34">
        <f>+M61+M42+M34+M29+M23+M14+M49+M38</f>
        <v/>
      </c>
      <c r="N63" s="34">
        <f>+N61+N42+N34+N29+N23+N14+N49+N38</f>
        <v/>
      </c>
      <c r="O63" s="34">
        <f>+O61+O42+O34+O29+O23+O14+O49+O38</f>
        <v/>
      </c>
      <c r="P63" s="34">
        <f>+P61+P42+P34+P29+P23+P14+P49+P38</f>
        <v/>
      </c>
      <c r="Q63" s="34">
        <f>+Q61+Q42+Q34+Q29+Q23+Q14+Q49+Q38</f>
        <v/>
      </c>
      <c r="R63" s="34">
        <f>+R61+R42+R34+R29+R23+R14+R49+R38</f>
        <v/>
      </c>
      <c r="S63" s="34">
        <f>+S61+S42+S34+S29+S23+S14+S49+S38</f>
        <v/>
      </c>
      <c r="T63" s="34">
        <f>+T61+T42+T34+T29+T23+T14+T49+T38</f>
        <v/>
      </c>
      <c r="U63" s="34">
        <f>+U61+V42+U34+U29+U23+U14+U49+U38</f>
        <v/>
      </c>
      <c r="V63" s="34">
        <f>+V61+W42+V34+V29+V23+V14+V49+V38</f>
        <v/>
      </c>
      <c r="W63" s="34">
        <f>+W61+W42+W34+W29+W23+W14+W49+W38</f>
        <v/>
      </c>
    </row>
    <row r="64" ht="12" customHeight="1" s="58" thickTop="1">
      <c r="F64" s="36" t="n"/>
      <c r="G64" s="36" t="n"/>
      <c r="H64" s="36" t="n"/>
      <c r="I64" s="36" t="n"/>
      <c r="J64" s="36" t="n"/>
      <c r="K64" s="36" t="n"/>
      <c r="L64" s="36" t="n"/>
      <c r="M64" s="36" t="n"/>
      <c r="N64" s="36" t="n"/>
      <c r="O64" s="36" t="n"/>
      <c r="P64" s="36" t="n"/>
      <c r="Q64" s="36" t="n"/>
      <c r="R64" s="36" t="n"/>
      <c r="S64" s="36" t="n"/>
      <c r="T64" s="36" t="n"/>
      <c r="U64" s="36" t="n"/>
      <c r="V64" s="36" t="n"/>
      <c r="W64" s="36" t="n"/>
    </row>
    <row r="65">
      <c r="A65" s="45" t="inlineStr">
        <is>
          <t>Unexplained Variance</t>
        </is>
      </c>
      <c r="F65" s="36">
        <f>F8-F63</f>
        <v/>
      </c>
      <c r="G65" s="36" t="n"/>
      <c r="H65" s="36">
        <f>H8-H63</f>
        <v/>
      </c>
      <c r="I65" s="36" t="n"/>
      <c r="J65" s="36">
        <f>J8-J63</f>
        <v/>
      </c>
      <c r="K65" s="36">
        <f>K8-K63</f>
        <v/>
      </c>
      <c r="L65" s="36">
        <f>L8-L63</f>
        <v/>
      </c>
      <c r="M65" s="36">
        <f>M8-M63</f>
        <v/>
      </c>
      <c r="N65" s="36">
        <f>N8-N63</f>
        <v/>
      </c>
      <c r="O65" s="36">
        <f>O8-O63</f>
        <v/>
      </c>
      <c r="P65" s="36">
        <f>P8-P63</f>
        <v/>
      </c>
      <c r="Q65" s="36">
        <f>Q8-Q63</f>
        <v/>
      </c>
      <c r="R65" s="36">
        <f>R8-R63</f>
        <v/>
      </c>
      <c r="S65" s="36">
        <f>S8-S63</f>
        <v/>
      </c>
      <c r="T65" s="36">
        <f>T8-T63</f>
        <v/>
      </c>
      <c r="U65" s="36">
        <f>U8-U63</f>
        <v/>
      </c>
      <c r="V65" s="36">
        <f>V8-V63</f>
        <v/>
      </c>
      <c r="W65" s="36">
        <f>W8-W63</f>
        <v/>
      </c>
    </row>
    <row r="66"/>
    <row r="67" hidden="1" s="58">
      <c r="O67" s="65" t="n">
        <v>693327</v>
      </c>
      <c r="P67" s="38" t="inlineStr">
        <is>
          <t>Income taken</t>
        </is>
      </c>
    </row>
    <row r="68">
      <c r="W68" s="39" t="n"/>
    </row>
    <row r="69">
      <c r="S69" s="11" t="inlineStr">
        <is>
          <t> </t>
        </is>
      </c>
    </row>
  </sheetData>
  <mergeCells count="4">
    <mergeCell ref="A2:V2"/>
    <mergeCell ref="A1:V1"/>
    <mergeCell ref="A4:V4"/>
    <mergeCell ref="A3:V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U75"/>
  <sheetViews>
    <sheetView workbookViewId="0">
      <pane xSplit="5" ySplit="14" topLeftCell="M65" activePane="bottomRight" state="frozen"/>
      <selection pane="topRight" activeCell="F1" sqref="F1"/>
      <selection pane="bottomLeft" activeCell="A15" sqref="A15"/>
      <selection pane="bottomRight" activeCell="S39" sqref="S39"/>
    </sheetView>
  </sheetViews>
  <sheetFormatPr baseColWidth="8" defaultRowHeight="11.25"/>
  <cols>
    <col width="2.7109375" customWidth="1" style="11" min="1" max="1"/>
    <col width="4.28515625" customWidth="1" style="11" min="2" max="2"/>
    <col width="54.85546875" customWidth="1" style="11" min="3" max="3"/>
    <col width="5.7109375" customWidth="1" style="11" min="4" max="4"/>
    <col width="4.28515625" customWidth="1" style="11" min="5" max="5"/>
    <col width="14" customWidth="1" style="11" min="6" max="6"/>
    <col width="3.42578125" customWidth="1" style="11" min="7" max="7"/>
    <col width="11.7109375" customWidth="1" style="11" min="8" max="8"/>
    <col width="4.85546875" customWidth="1" style="11" min="9" max="9"/>
    <col width="11.7109375" customWidth="1" style="11" min="10" max="10"/>
    <col width="13" customWidth="1" style="11" min="11" max="11"/>
    <col width="11.7109375" customWidth="1" style="11" min="12" max="13"/>
    <col width="13" customWidth="1" style="38" min="14" max="14"/>
    <col width="13" customWidth="1" style="11" min="15" max="15"/>
    <col width="13.5703125" customWidth="1" style="38" min="16" max="16"/>
    <col width="13.140625" customWidth="1" style="11" min="17" max="17"/>
    <col width="13.5703125" customWidth="1" style="11" min="18" max="18"/>
    <col width="11.5703125" customWidth="1" style="11" min="19" max="21"/>
    <col width="13.5703125" customWidth="1" style="11" min="22" max="22"/>
    <col width="9.140625" customWidth="1" style="11" min="23" max="16384"/>
  </cols>
  <sheetData>
    <row r="1" ht="15.75" customFormat="1" customHeight="1" s="42">
      <c r="A1" s="57" t="inlineStr">
        <is>
          <t>Enron North America</t>
        </is>
      </c>
    </row>
    <row r="2" ht="20.25" customFormat="1" customHeight="1" s="43">
      <c r="A2" s="59" t="inlineStr">
        <is>
          <t>WEST  Desk</t>
        </is>
      </c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62" t="n"/>
      <c r="AQ2" s="62" t="n"/>
      <c r="AR2" s="62" t="n"/>
      <c r="AS2" s="62" t="n"/>
      <c r="AT2" s="62" t="n"/>
      <c r="AU2" s="62" t="n"/>
      <c r="AV2" s="62" t="n"/>
      <c r="AW2" s="62" t="n"/>
      <c r="AX2" s="62" t="n"/>
      <c r="AY2" s="62" t="n"/>
      <c r="AZ2" s="62" t="n"/>
      <c r="BA2" s="62" t="n"/>
      <c r="BB2" s="62" t="n"/>
      <c r="BC2" s="62" t="n"/>
      <c r="BD2" s="62" t="n"/>
      <c r="BE2" s="62" t="n"/>
      <c r="BF2" s="62" t="n"/>
      <c r="BG2" s="62" t="n"/>
      <c r="BH2" s="62" t="n"/>
      <c r="BI2" s="62" t="n"/>
      <c r="BJ2" s="62" t="n"/>
      <c r="BK2" s="62" t="n"/>
      <c r="BL2" s="62" t="n"/>
      <c r="BM2" s="62" t="n"/>
      <c r="BN2" s="62" t="n"/>
      <c r="BO2" s="62" t="n"/>
      <c r="BP2" s="62" t="n"/>
      <c r="BQ2" s="62" t="n"/>
      <c r="BR2" s="62" t="n"/>
      <c r="BS2" s="62" t="n"/>
      <c r="BT2" s="62" t="n"/>
      <c r="BU2" s="62" t="n"/>
      <c r="BV2" s="62" t="n"/>
      <c r="BW2" s="62" t="n"/>
      <c r="BX2" s="62" t="n"/>
      <c r="BY2" s="62" t="n"/>
      <c r="BZ2" s="62" t="n"/>
      <c r="CA2" s="62" t="n"/>
      <c r="CB2" s="62" t="n"/>
      <c r="CC2" s="62" t="n"/>
      <c r="CD2" s="62" t="n"/>
      <c r="CE2" s="62" t="n"/>
      <c r="CF2" s="62" t="n"/>
      <c r="CG2" s="62" t="n"/>
      <c r="CH2" s="62" t="n"/>
      <c r="CI2" s="62" t="n"/>
      <c r="CJ2" s="62" t="n"/>
      <c r="CK2" s="62" t="n"/>
      <c r="CL2" s="62" t="n"/>
      <c r="CM2" s="62" t="n"/>
      <c r="CN2" s="62" t="n"/>
      <c r="CO2" s="62" t="n"/>
      <c r="CP2" s="62" t="n"/>
      <c r="CQ2" s="62" t="n"/>
      <c r="CR2" s="62" t="n"/>
      <c r="CS2" s="62" t="n"/>
      <c r="CT2" s="62" t="n"/>
      <c r="CU2" s="62" t="n"/>
      <c r="CV2" s="62" t="n"/>
      <c r="CW2" s="62" t="n"/>
      <c r="CX2" s="62" t="n"/>
      <c r="CY2" s="62" t="n"/>
      <c r="CZ2" s="62" t="n"/>
      <c r="DA2" s="62" t="n"/>
      <c r="DB2" s="62" t="n"/>
      <c r="DC2" s="62" t="n"/>
      <c r="DD2" s="62" t="n"/>
      <c r="DE2" s="62" t="n"/>
      <c r="DF2" s="62" t="n"/>
      <c r="DG2" s="62" t="n"/>
      <c r="DH2" s="62" t="n"/>
      <c r="DI2" s="62" t="n"/>
      <c r="DJ2" s="62" t="n"/>
      <c r="DK2" s="62" t="n"/>
      <c r="DL2" s="62" t="n"/>
      <c r="DM2" s="62" t="n"/>
      <c r="DN2" s="62" t="n"/>
      <c r="DO2" s="62" t="n"/>
      <c r="DP2" s="62" t="n"/>
      <c r="DQ2" s="62" t="n"/>
      <c r="DR2" s="62" t="n"/>
      <c r="DS2" s="62" t="n"/>
      <c r="DT2" s="62" t="n"/>
      <c r="DU2" s="62" t="n"/>
      <c r="DV2" s="62" t="n"/>
      <c r="DW2" s="62" t="n"/>
      <c r="DX2" s="62" t="n"/>
      <c r="DY2" s="62" t="n"/>
      <c r="DZ2" s="62" t="n"/>
      <c r="EA2" s="62" t="n"/>
      <c r="EB2" s="62" t="n"/>
      <c r="EC2" s="62" t="n"/>
      <c r="ED2" s="62" t="n"/>
      <c r="EE2" s="62" t="n"/>
      <c r="EF2" s="62" t="n"/>
      <c r="EG2" s="62" t="n"/>
      <c r="EH2" s="62" t="n"/>
      <c r="EI2" s="62" t="n"/>
      <c r="EJ2" s="62" t="n"/>
      <c r="EK2" s="62" t="n"/>
      <c r="EL2" s="62" t="n"/>
      <c r="EM2" s="62" t="n"/>
      <c r="EN2" s="62" t="n"/>
      <c r="EO2" s="62" t="n"/>
      <c r="EP2" s="62" t="n"/>
      <c r="EQ2" s="62" t="n"/>
      <c r="ER2" s="62" t="n"/>
      <c r="ES2" s="62" t="n"/>
      <c r="ET2" s="62" t="n"/>
      <c r="EU2" s="62" t="n"/>
      <c r="EV2" s="62" t="n"/>
      <c r="EW2" s="62" t="n"/>
      <c r="EX2" s="62" t="n"/>
      <c r="EY2" s="62" t="n"/>
      <c r="EZ2" s="62" t="n"/>
      <c r="FA2" s="62" t="n"/>
      <c r="FB2" s="62" t="n"/>
      <c r="FC2" s="62" t="n"/>
      <c r="FD2" s="62" t="n"/>
      <c r="FE2" s="62" t="n"/>
      <c r="FF2" s="62" t="n"/>
      <c r="FG2" s="62" t="n"/>
      <c r="FH2" s="62" t="n"/>
      <c r="FI2" s="62" t="n"/>
      <c r="FJ2" s="62" t="n"/>
      <c r="FK2" s="62" t="n"/>
      <c r="FL2" s="62" t="n"/>
      <c r="FM2" s="62" t="n"/>
      <c r="FN2" s="62" t="n"/>
      <c r="FO2" s="62" t="n"/>
      <c r="FP2" s="62" t="n"/>
      <c r="FQ2" s="62" t="n"/>
      <c r="FR2" s="62" t="n"/>
      <c r="FS2" s="62" t="n"/>
      <c r="FT2" s="62" t="n"/>
      <c r="FU2" s="62" t="n"/>
      <c r="FV2" s="62" t="n"/>
      <c r="FW2" s="62" t="n"/>
      <c r="FX2" s="62" t="n"/>
      <c r="FY2" s="62" t="n"/>
      <c r="FZ2" s="62" t="n"/>
      <c r="GA2" s="62" t="n"/>
      <c r="GB2" s="62" t="n"/>
      <c r="GC2" s="62" t="n"/>
      <c r="GD2" s="62" t="n"/>
      <c r="GE2" s="62" t="n"/>
      <c r="GF2" s="62" t="n"/>
      <c r="GG2" s="62" t="n"/>
      <c r="GH2" s="62" t="n"/>
      <c r="GI2" s="62" t="n"/>
      <c r="GJ2" s="62" t="n"/>
      <c r="GK2" s="62" t="n"/>
      <c r="GL2" s="62" t="n"/>
      <c r="GM2" s="62" t="n"/>
      <c r="GN2" s="62" t="n"/>
      <c r="GO2" s="62" t="n"/>
      <c r="GP2" s="62" t="n"/>
      <c r="GQ2" s="62" t="n"/>
      <c r="GR2" s="62" t="n"/>
      <c r="GS2" s="62" t="n"/>
      <c r="GT2" s="62" t="n"/>
      <c r="GU2" s="62" t="n"/>
      <c r="GV2" s="62" t="n"/>
      <c r="GW2" s="62" t="n"/>
      <c r="GX2" s="62" t="n"/>
      <c r="GY2" s="62" t="n"/>
      <c r="GZ2" s="62" t="n"/>
      <c r="HA2" s="62" t="n"/>
      <c r="HB2" s="62" t="n"/>
      <c r="HC2" s="62" t="n"/>
      <c r="HD2" s="62" t="n"/>
      <c r="HE2" s="62" t="n"/>
      <c r="HF2" s="62" t="n"/>
      <c r="HG2" s="62" t="n"/>
      <c r="HH2" s="62" t="n"/>
      <c r="HI2" s="62" t="n"/>
      <c r="HJ2" s="62" t="n"/>
      <c r="HK2" s="62" t="n"/>
      <c r="HL2" s="62" t="n"/>
      <c r="HM2" s="62" t="n"/>
      <c r="HN2" s="62" t="n"/>
      <c r="HO2" s="62" t="n"/>
      <c r="HP2" s="62" t="n"/>
      <c r="HQ2" s="62" t="n"/>
      <c r="HR2" s="62" t="n"/>
      <c r="HS2" s="62" t="n"/>
      <c r="HT2" s="62" t="n"/>
      <c r="HU2" s="62" t="n"/>
      <c r="HV2" s="62" t="n"/>
      <c r="HW2" s="62" t="n"/>
      <c r="HX2" s="62" t="n"/>
      <c r="HY2" s="62" t="n"/>
      <c r="HZ2" s="62" t="n"/>
      <c r="IA2" s="62" t="n"/>
      <c r="IB2" s="62" t="n"/>
      <c r="IC2" s="62" t="n"/>
      <c r="ID2" s="62" t="n"/>
      <c r="IE2" s="62" t="n"/>
      <c r="IF2" s="62" t="n"/>
      <c r="IG2" s="62" t="n"/>
      <c r="IH2" s="62" t="n"/>
      <c r="II2" s="62" t="n"/>
      <c r="IJ2" s="62" t="n"/>
      <c r="IK2" s="62" t="n"/>
      <c r="IL2" s="62" t="n"/>
      <c r="IM2" s="62" t="n"/>
      <c r="IN2" s="62" t="n"/>
      <c r="IO2" s="62" t="n"/>
      <c r="IP2" s="62" t="n"/>
      <c r="IQ2" s="62" t="n"/>
      <c r="IR2" s="62" t="n"/>
      <c r="IS2" s="62" t="n"/>
      <c r="IT2" s="62" t="n"/>
      <c r="IU2" s="62" t="n"/>
    </row>
    <row r="3" ht="15.75" customFormat="1" customHeight="1" s="44">
      <c r="A3" s="57" t="inlineStr">
        <is>
          <t>Summary of [Person_1] to Actual Variance</t>
        </is>
      </c>
      <c r="W3" s="63" t="n"/>
      <c r="X3" s="63" t="n"/>
      <c r="Y3" s="63" t="n"/>
      <c r="Z3" s="63" t="n"/>
      <c r="AA3" s="63" t="n"/>
      <c r="AB3" s="63" t="n"/>
      <c r="AC3" s="63" t="n"/>
      <c r="AD3" s="63" t="n"/>
      <c r="AE3" s="63" t="n"/>
      <c r="AF3" s="63" t="n"/>
      <c r="AG3" s="63" t="n"/>
      <c r="AH3" s="63" t="n"/>
      <c r="AI3" s="63" t="n"/>
      <c r="AJ3" s="63" t="n"/>
      <c r="AK3" s="63" t="n"/>
      <c r="AL3" s="63" t="n"/>
      <c r="AM3" s="63" t="n"/>
      <c r="AN3" s="63" t="n"/>
      <c r="AO3" s="63" t="n"/>
      <c r="AP3" s="63" t="n"/>
      <c r="AQ3" s="63" t="n"/>
      <c r="AR3" s="63" t="n"/>
      <c r="AS3" s="63" t="n"/>
      <c r="AT3" s="63" t="n"/>
      <c r="AU3" s="63" t="n"/>
      <c r="AV3" s="63" t="n"/>
      <c r="AW3" s="63" t="n"/>
      <c r="AX3" s="63" t="n"/>
      <c r="AY3" s="63" t="n"/>
      <c r="AZ3" s="63" t="n"/>
      <c r="BA3" s="63" t="n"/>
      <c r="BB3" s="63" t="n"/>
      <c r="BC3" s="63" t="n"/>
      <c r="BD3" s="63" t="n"/>
      <c r="BE3" s="63" t="n"/>
      <c r="BF3" s="63" t="n"/>
      <c r="BG3" s="63" t="n"/>
      <c r="BH3" s="63" t="n"/>
      <c r="BI3" s="63" t="n"/>
      <c r="BJ3" s="63" t="n"/>
      <c r="BK3" s="63" t="n"/>
      <c r="BL3" s="63" t="n"/>
      <c r="BM3" s="63" t="n"/>
      <c r="BN3" s="63" t="n"/>
      <c r="BO3" s="63" t="n"/>
      <c r="BP3" s="63" t="n"/>
      <c r="BQ3" s="63" t="n"/>
      <c r="BR3" s="63" t="n"/>
      <c r="BS3" s="63" t="n"/>
      <c r="BT3" s="63" t="n"/>
      <c r="BU3" s="63" t="n"/>
      <c r="BV3" s="63" t="n"/>
      <c r="BW3" s="63" t="n"/>
      <c r="BX3" s="63" t="n"/>
      <c r="BY3" s="63" t="n"/>
      <c r="BZ3" s="63" t="n"/>
      <c r="CA3" s="63" t="n"/>
      <c r="CB3" s="63" t="n"/>
      <c r="CC3" s="63" t="n"/>
      <c r="CD3" s="63" t="n"/>
      <c r="CE3" s="63" t="n"/>
      <c r="CF3" s="63" t="n"/>
      <c r="CG3" s="63" t="n"/>
      <c r="CH3" s="63" t="n"/>
      <c r="CI3" s="63" t="n"/>
      <c r="CJ3" s="63" t="n"/>
      <c r="CK3" s="63" t="n"/>
      <c r="CL3" s="63" t="n"/>
      <c r="CM3" s="63" t="n"/>
      <c r="CN3" s="63" t="n"/>
      <c r="CO3" s="63" t="n"/>
      <c r="CP3" s="63" t="n"/>
      <c r="CQ3" s="63" t="n"/>
      <c r="CR3" s="63" t="n"/>
      <c r="CS3" s="63" t="n"/>
      <c r="CT3" s="63" t="n"/>
      <c r="CU3" s="63" t="n"/>
      <c r="CV3" s="63" t="n"/>
      <c r="CW3" s="63" t="n"/>
      <c r="CX3" s="63" t="n"/>
      <c r="CY3" s="63" t="n"/>
      <c r="CZ3" s="63" t="n"/>
      <c r="DA3" s="63" t="n"/>
      <c r="DB3" s="63" t="n"/>
      <c r="DC3" s="63" t="n"/>
      <c r="DD3" s="63" t="n"/>
      <c r="DE3" s="63" t="n"/>
      <c r="DF3" s="63" t="n"/>
      <c r="DG3" s="63" t="n"/>
      <c r="DH3" s="63" t="n"/>
      <c r="DI3" s="63" t="n"/>
      <c r="DJ3" s="63" t="n"/>
      <c r="DK3" s="63" t="n"/>
      <c r="DL3" s="63" t="n"/>
      <c r="DM3" s="63" t="n"/>
      <c r="DN3" s="63" t="n"/>
      <c r="DO3" s="63" t="n"/>
      <c r="DP3" s="63" t="n"/>
      <c r="DQ3" s="63" t="n"/>
      <c r="DR3" s="63" t="n"/>
      <c r="DS3" s="63" t="n"/>
      <c r="DT3" s="63" t="n"/>
      <c r="DU3" s="63" t="n"/>
      <c r="DV3" s="63" t="n"/>
      <c r="DW3" s="63" t="n"/>
      <c r="DX3" s="63" t="n"/>
      <c r="DY3" s="63" t="n"/>
      <c r="DZ3" s="63" t="n"/>
      <c r="EA3" s="63" t="n"/>
      <c r="EB3" s="63" t="n"/>
      <c r="EC3" s="63" t="n"/>
      <c r="ED3" s="63" t="n"/>
      <c r="EE3" s="63" t="n"/>
      <c r="EF3" s="63" t="n"/>
      <c r="EG3" s="63" t="n"/>
      <c r="EH3" s="63" t="n"/>
      <c r="EI3" s="63" t="n"/>
      <c r="EJ3" s="63" t="n"/>
      <c r="EK3" s="63" t="n"/>
      <c r="EL3" s="63" t="n"/>
      <c r="EM3" s="63" t="n"/>
      <c r="EN3" s="63" t="n"/>
      <c r="EO3" s="63" t="n"/>
      <c r="EP3" s="63" t="n"/>
      <c r="EQ3" s="63" t="n"/>
      <c r="ER3" s="63" t="n"/>
      <c r="ES3" s="63" t="n"/>
      <c r="ET3" s="63" t="n"/>
      <c r="EU3" s="63" t="n"/>
      <c r="EV3" s="63" t="n"/>
      <c r="EW3" s="63" t="n"/>
      <c r="EX3" s="63" t="n"/>
      <c r="EY3" s="63" t="n"/>
      <c r="EZ3" s="63" t="n"/>
      <c r="FA3" s="63" t="n"/>
      <c r="FB3" s="63" t="n"/>
      <c r="FC3" s="63" t="n"/>
      <c r="FD3" s="63" t="n"/>
      <c r="FE3" s="63" t="n"/>
      <c r="FF3" s="63" t="n"/>
      <c r="FG3" s="63" t="n"/>
      <c r="FH3" s="63" t="n"/>
      <c r="FI3" s="63" t="n"/>
      <c r="FJ3" s="63" t="n"/>
      <c r="FK3" s="63" t="n"/>
      <c r="FL3" s="63" t="n"/>
      <c r="FM3" s="63" t="n"/>
      <c r="FN3" s="63" t="n"/>
      <c r="FO3" s="63" t="n"/>
      <c r="FP3" s="63" t="n"/>
      <c r="FQ3" s="63" t="n"/>
      <c r="FR3" s="63" t="n"/>
      <c r="FS3" s="63" t="n"/>
      <c r="FT3" s="63" t="n"/>
      <c r="FU3" s="63" t="n"/>
      <c r="FV3" s="63" t="n"/>
      <c r="FW3" s="63" t="n"/>
      <c r="FX3" s="63" t="n"/>
      <c r="FY3" s="63" t="n"/>
      <c r="FZ3" s="63" t="n"/>
      <c r="GA3" s="63" t="n"/>
      <c r="GB3" s="63" t="n"/>
      <c r="GC3" s="63" t="n"/>
      <c r="GD3" s="63" t="n"/>
      <c r="GE3" s="63" t="n"/>
      <c r="GF3" s="63" t="n"/>
      <c r="GG3" s="63" t="n"/>
      <c r="GH3" s="63" t="n"/>
      <c r="GI3" s="63" t="n"/>
      <c r="GJ3" s="63" t="n"/>
      <c r="GK3" s="63" t="n"/>
      <c r="GL3" s="63" t="n"/>
      <c r="GM3" s="63" t="n"/>
      <c r="GN3" s="63" t="n"/>
      <c r="GO3" s="63" t="n"/>
      <c r="GP3" s="63" t="n"/>
      <c r="GQ3" s="63" t="n"/>
      <c r="GR3" s="63" t="n"/>
      <c r="GS3" s="63" t="n"/>
      <c r="GT3" s="63" t="n"/>
      <c r="GU3" s="63" t="n"/>
      <c r="GV3" s="63" t="n"/>
      <c r="GW3" s="63" t="n"/>
      <c r="GX3" s="63" t="n"/>
      <c r="GY3" s="63" t="n"/>
      <c r="GZ3" s="63" t="n"/>
      <c r="HA3" s="63" t="n"/>
      <c r="HB3" s="63" t="n"/>
      <c r="HC3" s="63" t="n"/>
      <c r="HD3" s="63" t="n"/>
      <c r="HE3" s="63" t="n"/>
      <c r="HF3" s="63" t="n"/>
      <c r="HG3" s="63" t="n"/>
      <c r="HH3" s="63" t="n"/>
      <c r="HI3" s="63" t="n"/>
      <c r="HJ3" s="63" t="n"/>
      <c r="HK3" s="63" t="n"/>
      <c r="HL3" s="63" t="n"/>
      <c r="HM3" s="63" t="n"/>
      <c r="HN3" s="63" t="n"/>
      <c r="HO3" s="63" t="n"/>
      <c r="HP3" s="63" t="n"/>
      <c r="HQ3" s="63" t="n"/>
      <c r="HR3" s="63" t="n"/>
      <c r="HS3" s="63" t="n"/>
      <c r="HT3" s="63" t="n"/>
      <c r="HU3" s="63" t="n"/>
      <c r="HV3" s="63" t="n"/>
      <c r="HW3" s="63" t="n"/>
      <c r="HX3" s="63" t="n"/>
      <c r="HY3" s="63" t="n"/>
      <c r="HZ3" s="63" t="n"/>
      <c r="IA3" s="63" t="n"/>
      <c r="IB3" s="63" t="n"/>
      <c r="IC3" s="63" t="n"/>
      <c r="ID3" s="63" t="n"/>
      <c r="IE3" s="63" t="n"/>
      <c r="IF3" s="63" t="n"/>
      <c r="IG3" s="63" t="n"/>
      <c r="IH3" s="63" t="n"/>
      <c r="II3" s="63" t="n"/>
      <c r="IJ3" s="63" t="n"/>
      <c r="IK3" s="63" t="n"/>
      <c r="IL3" s="63" t="n"/>
      <c r="IM3" s="63" t="n"/>
      <c r="IN3" s="63" t="n"/>
      <c r="IO3" s="63" t="n"/>
      <c r="IP3" s="63" t="n"/>
      <c r="IQ3" s="63" t="n"/>
      <c r="IR3" s="63" t="n"/>
      <c r="IS3" s="63" t="n"/>
      <c r="IT3" s="63" t="n"/>
      <c r="IU3" s="63" t="n"/>
    </row>
    <row r="4" ht="12.75" customFormat="1" customHeight="1" s="45">
      <c r="A4" s="61" t="inlineStr">
        <is>
          <t>(Income)/ Expense to Desk</t>
        </is>
      </c>
      <c r="W4" s="64" t="n"/>
      <c r="X4" s="64" t="n"/>
      <c r="Y4" s="64" t="n"/>
      <c r="Z4" s="64" t="n"/>
      <c r="AA4" s="64" t="n"/>
      <c r="AB4" s="64" t="n"/>
      <c r="AC4" s="64" t="n"/>
      <c r="AD4" s="64" t="n"/>
      <c r="AE4" s="64" t="n"/>
      <c r="AF4" s="64" t="n"/>
      <c r="AG4" s="64" t="n"/>
      <c r="AH4" s="64" t="n"/>
      <c r="AI4" s="64" t="n"/>
      <c r="AJ4" s="64" t="n"/>
      <c r="AK4" s="64" t="n"/>
      <c r="AL4" s="64" t="n"/>
      <c r="AM4" s="64" t="n"/>
      <c r="AN4" s="64" t="n"/>
      <c r="AO4" s="64" t="n"/>
      <c r="AP4" s="64" t="n"/>
      <c r="AQ4" s="64" t="n"/>
      <c r="AR4" s="64" t="n"/>
      <c r="AS4" s="64" t="n"/>
      <c r="AT4" s="64" t="n"/>
      <c r="AU4" s="64" t="n"/>
      <c r="AV4" s="64" t="n"/>
      <c r="AW4" s="64" t="n"/>
      <c r="AX4" s="64" t="n"/>
      <c r="AY4" s="64" t="n"/>
      <c r="AZ4" s="64" t="n"/>
      <c r="BA4" s="64" t="n"/>
      <c r="BB4" s="64" t="n"/>
      <c r="BC4" s="64" t="n"/>
      <c r="BD4" s="64" t="n"/>
      <c r="BE4" s="64" t="n"/>
      <c r="BF4" s="64" t="n"/>
      <c r="BG4" s="64" t="n"/>
      <c r="BH4" s="64" t="n"/>
      <c r="BI4" s="64" t="n"/>
      <c r="BJ4" s="64" t="n"/>
      <c r="BK4" s="64" t="n"/>
      <c r="BL4" s="64" t="n"/>
      <c r="BM4" s="64" t="n"/>
      <c r="BN4" s="64" t="n"/>
      <c r="BO4" s="64" t="n"/>
      <c r="BP4" s="64" t="n"/>
      <c r="BQ4" s="64" t="n"/>
      <c r="BR4" s="64" t="n"/>
      <c r="BS4" s="64" t="n"/>
      <c r="BT4" s="64" t="n"/>
      <c r="BU4" s="64" t="n"/>
      <c r="BV4" s="64" t="n"/>
      <c r="BW4" s="64" t="n"/>
      <c r="BX4" s="64" t="n"/>
      <c r="BY4" s="64" t="n"/>
      <c r="BZ4" s="64" t="n"/>
      <c r="CA4" s="64" t="n"/>
      <c r="CB4" s="64" t="n"/>
      <c r="CC4" s="64" t="n"/>
      <c r="CD4" s="64" t="n"/>
      <c r="CE4" s="64" t="n"/>
      <c r="CF4" s="64" t="n"/>
      <c r="CG4" s="64" t="n"/>
      <c r="CH4" s="64" t="n"/>
      <c r="CI4" s="64" t="n"/>
      <c r="CJ4" s="64" t="n"/>
      <c r="CK4" s="64" t="n"/>
      <c r="CL4" s="64" t="n"/>
      <c r="CM4" s="64" t="n"/>
      <c r="CN4" s="64" t="n"/>
      <c r="CO4" s="64" t="n"/>
      <c r="CP4" s="64" t="n"/>
      <c r="CQ4" s="64" t="n"/>
      <c r="CR4" s="64" t="n"/>
      <c r="CS4" s="64" t="n"/>
      <c r="CT4" s="64" t="n"/>
      <c r="CU4" s="64" t="n"/>
      <c r="CV4" s="64" t="n"/>
      <c r="CW4" s="64" t="n"/>
      <c r="CX4" s="64" t="n"/>
      <c r="CY4" s="64" t="n"/>
      <c r="CZ4" s="64" t="n"/>
      <c r="DA4" s="64" t="n"/>
      <c r="DB4" s="64" t="n"/>
      <c r="DC4" s="64" t="n"/>
      <c r="DD4" s="64" t="n"/>
      <c r="DE4" s="64" t="n"/>
      <c r="DF4" s="64" t="n"/>
      <c r="DG4" s="64" t="n"/>
      <c r="DH4" s="64" t="n"/>
      <c r="DI4" s="64" t="n"/>
      <c r="DJ4" s="64" t="n"/>
      <c r="DK4" s="64" t="n"/>
      <c r="DL4" s="64" t="n"/>
      <c r="DM4" s="64" t="n"/>
      <c r="DN4" s="64" t="n"/>
      <c r="DO4" s="64" t="n"/>
      <c r="DP4" s="64" t="n"/>
      <c r="DQ4" s="64" t="n"/>
      <c r="DR4" s="64" t="n"/>
      <c r="DS4" s="64" t="n"/>
      <c r="DT4" s="64" t="n"/>
      <c r="DU4" s="64" t="n"/>
      <c r="DV4" s="64" t="n"/>
      <c r="DW4" s="64" t="n"/>
      <c r="DX4" s="64" t="n"/>
      <c r="DY4" s="64" t="n"/>
      <c r="DZ4" s="64" t="n"/>
      <c r="EA4" s="64" t="n"/>
      <c r="EB4" s="64" t="n"/>
      <c r="EC4" s="64" t="n"/>
      <c r="ED4" s="64" t="n"/>
      <c r="EE4" s="64" t="n"/>
      <c r="EF4" s="64" t="n"/>
      <c r="EG4" s="64" t="n"/>
      <c r="EH4" s="64" t="n"/>
      <c r="EI4" s="64" t="n"/>
      <c r="EJ4" s="64" t="n"/>
      <c r="EK4" s="64" t="n"/>
      <c r="EL4" s="64" t="n"/>
      <c r="EM4" s="64" t="n"/>
      <c r="EN4" s="64" t="n"/>
      <c r="EO4" s="64" t="n"/>
      <c r="EP4" s="64" t="n"/>
      <c r="EQ4" s="64" t="n"/>
      <c r="ER4" s="64" t="n"/>
      <c r="ES4" s="64" t="n"/>
      <c r="ET4" s="64" t="n"/>
      <c r="EU4" s="64" t="n"/>
      <c r="EV4" s="64" t="n"/>
      <c r="EW4" s="64" t="n"/>
      <c r="EX4" s="64" t="n"/>
      <c r="EY4" s="64" t="n"/>
      <c r="EZ4" s="64" t="n"/>
      <c r="FA4" s="64" t="n"/>
      <c r="FB4" s="64" t="n"/>
      <c r="FC4" s="64" t="n"/>
      <c r="FD4" s="64" t="n"/>
      <c r="FE4" s="64" t="n"/>
      <c r="FF4" s="64" t="n"/>
      <c r="FG4" s="64" t="n"/>
      <c r="FH4" s="64" t="n"/>
      <c r="FI4" s="64" t="n"/>
      <c r="FJ4" s="64" t="n"/>
      <c r="FK4" s="64" t="n"/>
      <c r="FL4" s="64" t="n"/>
      <c r="FM4" s="64" t="n"/>
      <c r="FN4" s="64" t="n"/>
      <c r="FO4" s="64" t="n"/>
      <c r="FP4" s="64" t="n"/>
      <c r="FQ4" s="64" t="n"/>
      <c r="FR4" s="64" t="n"/>
      <c r="FS4" s="64" t="n"/>
      <c r="FT4" s="64" t="n"/>
      <c r="FU4" s="64" t="n"/>
      <c r="FV4" s="64" t="n"/>
      <c r="FW4" s="64" t="n"/>
      <c r="FX4" s="64" t="n"/>
      <c r="FY4" s="64" t="n"/>
      <c r="FZ4" s="64" t="n"/>
      <c r="GA4" s="64" t="n"/>
      <c r="GB4" s="64" t="n"/>
      <c r="GC4" s="64" t="n"/>
      <c r="GD4" s="64" t="n"/>
      <c r="GE4" s="64" t="n"/>
      <c r="GF4" s="64" t="n"/>
      <c r="GG4" s="64" t="n"/>
      <c r="GH4" s="64" t="n"/>
      <c r="GI4" s="64" t="n"/>
      <c r="GJ4" s="64" t="n"/>
      <c r="GK4" s="64" t="n"/>
      <c r="GL4" s="64" t="n"/>
      <c r="GM4" s="64" t="n"/>
      <c r="GN4" s="64" t="n"/>
      <c r="GO4" s="64" t="n"/>
      <c r="GP4" s="64" t="n"/>
      <c r="GQ4" s="64" t="n"/>
      <c r="GR4" s="64" t="n"/>
      <c r="GS4" s="64" t="n"/>
      <c r="GT4" s="64" t="n"/>
      <c r="GU4" s="64" t="n"/>
      <c r="GV4" s="64" t="n"/>
      <c r="GW4" s="64" t="n"/>
      <c r="GX4" s="64" t="n"/>
      <c r="GY4" s="64" t="n"/>
      <c r="GZ4" s="64" t="n"/>
      <c r="HA4" s="64" t="n"/>
      <c r="HB4" s="64" t="n"/>
      <c r="HC4" s="64" t="n"/>
      <c r="HD4" s="64" t="n"/>
      <c r="HE4" s="64" t="n"/>
      <c r="HF4" s="64" t="n"/>
      <c r="HG4" s="64" t="n"/>
      <c r="HH4" s="64" t="n"/>
      <c r="HI4" s="64" t="n"/>
      <c r="HJ4" s="64" t="n"/>
      <c r="HK4" s="64" t="n"/>
      <c r="HL4" s="64" t="n"/>
      <c r="HM4" s="64" t="n"/>
      <c r="HN4" s="64" t="n"/>
      <c r="HO4" s="64" t="n"/>
      <c r="HP4" s="64" t="n"/>
      <c r="HQ4" s="64" t="n"/>
      <c r="HR4" s="64" t="n"/>
      <c r="HS4" s="64" t="n"/>
      <c r="HT4" s="64" t="n"/>
      <c r="HU4" s="64" t="n"/>
      <c r="HV4" s="64" t="n"/>
      <c r="HW4" s="64" t="n"/>
      <c r="HX4" s="64" t="n"/>
      <c r="HY4" s="64" t="n"/>
      <c r="HZ4" s="64" t="n"/>
      <c r="IA4" s="64" t="n"/>
      <c r="IB4" s="64" t="n"/>
      <c r="IC4" s="64" t="n"/>
      <c r="ID4" s="64" t="n"/>
      <c r="IE4" s="64" t="n"/>
      <c r="IF4" s="64" t="n"/>
      <c r="IG4" s="64" t="n"/>
      <c r="IH4" s="64" t="n"/>
      <c r="II4" s="64" t="n"/>
      <c r="IJ4" s="64" t="n"/>
      <c r="IK4" s="64" t="n"/>
      <c r="IL4" s="64" t="n"/>
      <c r="IM4" s="64" t="n"/>
      <c r="IN4" s="64" t="n"/>
      <c r="IO4" s="64" t="n"/>
      <c r="IP4" s="64" t="n"/>
      <c r="IQ4" s="64" t="n"/>
      <c r="IR4" s="64" t="n"/>
      <c r="IS4" s="64" t="n"/>
      <c r="IT4" s="64" t="n"/>
      <c r="IU4" s="64" t="n"/>
    </row>
    <row r="5" ht="12.75" customHeight="1" s="58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  <c r="IS5" s="9" t="n"/>
      <c r="IT5" s="9" t="n"/>
    </row>
    <row r="6" ht="30.75" customHeight="1" s="58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  <c r="IS6" s="9" t="n"/>
      <c r="IT6" s="9" t="n"/>
    </row>
    <row r="7">
      <c r="F7" s="12" t="inlineStr">
        <is>
          <t>PRE 1999</t>
        </is>
      </c>
      <c r="G7" s="13" t="n"/>
      <c r="H7" s="12" t="inlineStr">
        <is>
          <t>1st QTR 99</t>
        </is>
      </c>
      <c r="I7" s="12" t="n"/>
      <c r="J7" s="12" t="n">
        <v>9904</v>
      </c>
      <c r="K7" s="12" t="n">
        <v>9905</v>
      </c>
      <c r="L7" s="12" t="n">
        <v>9906</v>
      </c>
      <c r="M7" s="12" t="n">
        <v>9907</v>
      </c>
      <c r="N7" s="12" t="n">
        <v>9908</v>
      </c>
      <c r="O7" s="12" t="n">
        <v>9909</v>
      </c>
      <c r="P7" s="12" t="n">
        <v>9910</v>
      </c>
      <c r="Q7" s="12" t="n">
        <v>9911</v>
      </c>
      <c r="R7" s="12" t="n">
        <v>9912</v>
      </c>
      <c r="S7" s="40" t="inlineStr">
        <is>
          <t>0001</t>
        </is>
      </c>
      <c r="T7" s="40" t="inlineStr">
        <is>
          <t>0002</t>
        </is>
      </c>
      <c r="U7" s="40" t="inlineStr">
        <is>
          <t>0003</t>
        </is>
      </c>
      <c r="V7" s="12" t="inlineStr">
        <is>
          <t>Total</t>
        </is>
      </c>
    </row>
    <row r="8" ht="21.75" customFormat="1" customHeight="1" s="15">
      <c r="A8" s="15" t="inlineStr">
        <is>
          <t xml:space="preserve">Total Flash to Actual Variance </t>
        </is>
      </c>
      <c r="C8" s="15" t="n"/>
      <c r="F8" s="16" t="n">
        <v>-54815</v>
      </c>
      <c r="G8" s="16" t="n"/>
      <c r="H8" s="16">
        <f>-52407-41341+630027</f>
        <v/>
      </c>
      <c r="I8" s="16" t="n"/>
      <c r="J8" s="16" t="n">
        <v>6647</v>
      </c>
      <c r="K8" s="16" t="n">
        <v>-20838</v>
      </c>
      <c r="L8" s="16" t="n">
        <v>7559</v>
      </c>
      <c r="M8" s="16" t="n">
        <v>357428</v>
      </c>
      <c r="N8" s="17" t="n">
        <v>873321</v>
      </c>
      <c r="O8" s="16" t="n">
        <v>229173</v>
      </c>
      <c r="P8" s="17" t="n">
        <v>567850</v>
      </c>
      <c r="Q8" s="16" t="n">
        <v>445632</v>
      </c>
      <c r="R8" s="16" t="n">
        <v>-484465</v>
      </c>
      <c r="S8" s="16" t="n">
        <v>354719</v>
      </c>
      <c r="T8" s="16" t="n">
        <v>1454631</v>
      </c>
      <c r="U8" s="16" t="n">
        <v>-4972851</v>
      </c>
      <c r="V8" s="16">
        <f>SUM(F8:U8)</f>
        <v/>
      </c>
    </row>
    <row r="9" ht="12" customFormat="1" customHeight="1" s="45">
      <c r="B9" s="45" t="inlineStr">
        <is>
          <t>stated as of 3/31/00 GL</t>
        </is>
      </c>
      <c r="C9" s="45" t="n"/>
      <c r="F9" s="20" t="n"/>
      <c r="G9" s="20" t="n"/>
      <c r="H9" s="20" t="n"/>
      <c r="I9" s="20" t="n"/>
      <c r="J9" s="20" t="n"/>
      <c r="K9" s="20" t="n"/>
      <c r="L9" s="20" t="n"/>
      <c r="M9" s="20" t="n"/>
      <c r="N9" s="21" t="n"/>
      <c r="O9" s="20" t="n"/>
      <c r="P9" s="21" t="n"/>
      <c r="Q9" s="20" t="n"/>
      <c r="R9" s="20" t="n"/>
      <c r="S9" s="20" t="n"/>
      <c r="T9" s="20" t="n"/>
      <c r="U9" s="20" t="n"/>
      <c r="V9" s="20" t="n"/>
    </row>
    <row r="10" ht="12" customFormat="1" customHeight="1" s="45">
      <c r="C10" s="45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1" t="n"/>
      <c r="O10" s="20" t="n"/>
      <c r="P10" s="21" t="n"/>
      <c r="Q10" s="20" t="n"/>
      <c r="R10" s="20" t="n"/>
      <c r="S10" s="20" t="n"/>
      <c r="T10" s="20" t="n"/>
      <c r="U10" s="20" t="n"/>
      <c r="V10" s="20" t="n"/>
    </row>
    <row r="11" ht="12" customHeight="1" s="58">
      <c r="B11" s="22" t="inlineStr">
        <is>
          <t>Proposed Adjustments to NGP&amp;L,  04/30/00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  <c r="U11" s="55" t="n"/>
      <c r="V11" s="55" t="n"/>
    </row>
    <row r="12" ht="12" customHeight="1" s="58">
      <c r="B12" s="22" t="n"/>
      <c r="F12" s="55" t="n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  <c r="Q12" s="55" t="n"/>
      <c r="R12" s="55" t="n"/>
      <c r="S12" s="55" t="n">
        <v>0</v>
      </c>
      <c r="T12" s="55">
        <f>249084</f>
        <v/>
      </c>
      <c r="U12" s="55" t="n">
        <v>-249084</v>
      </c>
      <c r="V12" s="55">
        <f>SUM(F12:U12)</f>
        <v/>
      </c>
    </row>
    <row r="13" ht="12" customHeight="1" s="58">
      <c r="B13" s="22" t="n"/>
      <c r="C13" s="11" t="inlineStr">
        <is>
          <t>Current month</t>
        </is>
      </c>
      <c r="F13" s="53" t="n"/>
      <c r="G13" s="55" t="n"/>
      <c r="H13" s="53" t="n"/>
      <c r="I13" s="55" t="n"/>
      <c r="J13" s="53" t="n"/>
      <c r="K13" s="53" t="n"/>
      <c r="L13" s="53" t="n"/>
      <c r="M13" s="53" t="n"/>
      <c r="N13" s="53" t="n"/>
      <c r="O13" s="53" t="n"/>
      <c r="P13" s="53" t="n"/>
      <c r="Q13" s="53" t="n">
        <v>0</v>
      </c>
      <c r="R13" s="53" t="inlineStr">
        <is>
          <t> </t>
        </is>
      </c>
      <c r="S13" s="53" t="n">
        <v>-201500</v>
      </c>
      <c r="T13" s="53" t="n">
        <v>289513</v>
      </c>
      <c r="U13" s="53" t="n"/>
      <c r="V13" s="53">
        <f>SUM(F13:U13)</f>
        <v/>
      </c>
    </row>
    <row r="14">
      <c r="C14" s="11" t="inlineStr">
        <is>
          <t> </t>
        </is>
      </c>
      <c r="F14" s="55">
        <f>SUM(F13:F13)</f>
        <v/>
      </c>
      <c r="G14" s="55" t="n"/>
      <c r="H14" s="55">
        <f>SUM(H13:H13)</f>
        <v/>
      </c>
      <c r="I14" s="55" t="n"/>
      <c r="J14" s="55">
        <f>SUM(J13:J13)</f>
        <v/>
      </c>
      <c r="K14" s="55">
        <f>SUM(K13:K13)</f>
        <v/>
      </c>
      <c r="L14" s="55">
        <f>SUM(L13:L13)</f>
        <v/>
      </c>
      <c r="M14" s="55">
        <f>SUM(M13:M13)</f>
        <v/>
      </c>
      <c r="N14" s="55">
        <f>SUM(N13:N13)</f>
        <v/>
      </c>
      <c r="O14" s="55">
        <f>SUM(O11:O13)</f>
        <v/>
      </c>
      <c r="P14" s="55">
        <f>SUM(P11:P13)</f>
        <v/>
      </c>
      <c r="Q14" s="55">
        <f>SUM(Q13:Q13)</f>
        <v/>
      </c>
      <c r="R14" s="55">
        <f>SUM(R13:R13)</f>
        <v/>
      </c>
      <c r="S14" s="55">
        <f>SUM(S12:S13)</f>
        <v/>
      </c>
      <c r="T14" s="55">
        <f>SUM(T12:T13)</f>
        <v/>
      </c>
      <c r="U14" s="55">
        <f>SUM(U12:U13)</f>
        <v/>
      </c>
      <c r="V14" s="55">
        <f>SUM(V11:V13)</f>
        <v/>
      </c>
    </row>
    <row r="15" ht="12" customHeight="1" s="58">
      <c r="B15" s="22" t="inlineStr">
        <is>
          <t xml:space="preserve">Outstanding Variances </t>
        </is>
      </c>
      <c r="F15" s="55" t="n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  <c r="Q15" s="55" t="n"/>
      <c r="R15" s="55" t="n"/>
      <c r="S15" s="55" t="n"/>
      <c r="T15" s="55" t="n"/>
      <c r="U15" s="55" t="n"/>
      <c r="V15" s="55" t="n"/>
    </row>
    <row r="16">
      <c r="B16" s="31" t="n"/>
      <c r="C16" s="30" t="n"/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  <c r="U16" s="55" t="n"/>
      <c r="V16" s="55" t="n"/>
    </row>
    <row r="17">
      <c r="B17" s="31" t="n"/>
      <c r="C17" s="30" t="inlineStr">
        <is>
          <t>Settlements</t>
        </is>
      </c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  <c r="U17" s="55" t="n"/>
      <c r="V17" s="55" t="n"/>
    </row>
    <row r="18">
      <c r="B18" s="31" t="n"/>
      <c r="C18" s="11" t="inlineStr">
        <is>
          <t>BC Gas Utility Purchase PMA 0001 GL</t>
        </is>
      </c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>
        <v>-60251</v>
      </c>
      <c r="R18" s="55" t="n"/>
      <c r="S18" s="55" t="n"/>
      <c r="T18" s="55" t="n"/>
      <c r="U18" s="55" t="n"/>
      <c r="V18" s="55">
        <f>SUM(F18:U18)</f>
        <v/>
      </c>
    </row>
    <row r="19">
      <c r="B19" s="31" t="n"/>
      <c r="C19" s="11" t="inlineStr">
        <is>
          <t>City of Pasadena - waiting on phase II info - invoice in draft status</t>
        </is>
      </c>
      <c r="F19" s="55" t="n"/>
      <c r="G19" s="55" t="n"/>
      <c r="H19" s="55" t="n"/>
      <c r="I19" s="55" t="n"/>
      <c r="J19" s="55" t="n"/>
      <c r="K19" s="55" t="n"/>
      <c r="L19" s="55" t="n"/>
      <c r="M19" s="55" t="n"/>
      <c r="N19" s="55" t="n"/>
      <c r="O19" s="55" t="n"/>
      <c r="P19" s="55" t="n"/>
      <c r="Q19" s="55" t="n"/>
      <c r="R19" s="55" t="n"/>
      <c r="S19" s="55" t="n">
        <v>-18890</v>
      </c>
      <c r="T19" s="55" t="n">
        <v>-15014</v>
      </c>
      <c r="U19" s="55" t="n"/>
      <c r="V19" s="55">
        <f>SUM(F19:U19)</f>
        <v/>
      </c>
    </row>
    <row r="20">
      <c r="B20" s="31" t="n"/>
      <c r="C20" s="11" t="inlineStr">
        <is>
          <t>HPLC sales invoices in draft status</t>
        </is>
      </c>
      <c r="F20" s="55" t="n"/>
      <c r="G20" s="55" t="n"/>
      <c r="H20" s="55" t="n"/>
      <c r="I20" s="55" t="n"/>
      <c r="J20" s="55" t="n"/>
      <c r="K20" s="55" t="n"/>
      <c r="L20" s="55" t="n"/>
      <c r="M20" s="55" t="n"/>
      <c r="N20" s="55" t="n"/>
      <c r="O20" s="55" t="n"/>
      <c r="P20" s="55" t="n"/>
      <c r="Q20" s="55" t="n"/>
      <c r="R20" s="55" t="n"/>
      <c r="S20" s="55" t="n">
        <v>-20213</v>
      </c>
      <c r="T20" s="55" t="n"/>
      <c r="U20" s="55" t="n"/>
      <c r="V20" s="55">
        <f>SUM(F20:U20)</f>
        <v/>
      </c>
    </row>
    <row r="21">
      <c r="B21" s="31" t="n"/>
      <c r="C21" s="11" t="inlineStr">
        <is>
          <t>Enron Canada Purchase PMA 0001 GL</t>
        </is>
      </c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>
        <v>42413</v>
      </c>
      <c r="R21" s="55" t="n"/>
      <c r="S21" s="55" t="n"/>
      <c r="T21" s="55" t="n"/>
      <c r="U21" s="55" t="n"/>
      <c r="V21" s="55">
        <f>SUM(F21:U21)</f>
        <v/>
      </c>
    </row>
    <row r="22">
      <c r="B22" s="31" t="n"/>
      <c r="C22" s="11" t="inlineStr">
        <is>
          <t>Burbank Purchase PMA 0002 GL</t>
        </is>
      </c>
      <c r="F22" s="55" t="n"/>
      <c r="G22" s="55" t="n"/>
      <c r="H22" s="55" t="n"/>
      <c r="I22" s="55" t="n"/>
      <c r="J22" s="55" t="n"/>
      <c r="K22" s="55" t="n"/>
      <c r="L22" s="55" t="n"/>
      <c r="M22" s="55" t="n"/>
      <c r="N22" s="55" t="n"/>
      <c r="O22" s="55" t="n"/>
      <c r="P22" s="55" t="n"/>
      <c r="Q22" s="55" t="n"/>
      <c r="R22" s="55" t="n">
        <v>5050</v>
      </c>
      <c r="S22" s="55" t="n"/>
      <c r="T22" s="55" t="n"/>
      <c r="U22" s="55" t="n"/>
      <c r="V22" s="55">
        <f>SUM(F22:U22)</f>
        <v/>
      </c>
    </row>
    <row r="23">
      <c r="B23" s="31" t="n"/>
      <c r="C23" s="11" t="inlineStr">
        <is>
          <t>Citizens Purchase PMA 0002 GL</t>
        </is>
      </c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  <c r="O23" s="55" t="n">
        <v>27478</v>
      </c>
      <c r="P23" s="55" t="n">
        <v>-29943</v>
      </c>
      <c r="Q23" s="55" t="n">
        <v>109826</v>
      </c>
      <c r="R23" s="55" t="n"/>
      <c r="S23" s="55" t="n"/>
      <c r="T23" s="55" t="n"/>
      <c r="U23" s="55" t="n"/>
      <c r="V23" s="55">
        <f>SUM(F23:U23)</f>
        <v/>
      </c>
    </row>
    <row r="24">
      <c r="B24" s="31" t="n"/>
      <c r="C24" s="11" t="inlineStr">
        <is>
          <t>Enervest Purchase PMA 0002 GL</t>
        </is>
      </c>
      <c r="F24" s="55" t="n"/>
      <c r="G24" s="55" t="n"/>
      <c r="H24" s="55" t="n"/>
      <c r="I24" s="55" t="n"/>
      <c r="J24" s="55" t="n"/>
      <c r="K24" s="55" t="n"/>
      <c r="L24" s="55" t="n"/>
      <c r="M24" s="55" t="n"/>
      <c r="N24" s="55" t="n"/>
      <c r="O24" s="55" t="n">
        <v>-40599</v>
      </c>
      <c r="P24" s="55" t="n">
        <v>-31258</v>
      </c>
      <c r="Q24" s="55" t="n">
        <v>-80684</v>
      </c>
      <c r="R24" s="55" t="n">
        <v>-29782</v>
      </c>
      <c r="S24" s="55" t="n"/>
      <c r="T24" s="55" t="n"/>
      <c r="U24" s="55" t="n"/>
      <c r="V24" s="55">
        <f>SUM(F24:U24)</f>
        <v/>
      </c>
    </row>
    <row r="25">
      <c r="B25" s="31" t="n"/>
      <c r="C25" s="11" t="inlineStr">
        <is>
          <t>California Energy Hub Purchase 0002 GL</t>
        </is>
      </c>
      <c r="F25" s="55" t="n"/>
      <c r="G25" s="55" t="n"/>
      <c r="H25" s="55" t="n"/>
      <c r="I25" s="55" t="n"/>
      <c r="J25" s="55" t="n"/>
      <c r="K25" s="55" t="n"/>
      <c r="L25" s="55" t="n"/>
      <c r="M25" s="55" t="n"/>
      <c r="N25" s="55" t="n"/>
      <c r="O25" s="55" t="n"/>
      <c r="P25" s="55" t="n"/>
      <c r="Q25" s="55" t="n"/>
      <c r="R25" s="55" t="n">
        <v>58347</v>
      </c>
      <c r="S25" s="55" t="n"/>
      <c r="T25" s="55" t="n"/>
      <c r="U25" s="55" t="n"/>
      <c r="V25" s="55">
        <f>SUM(F25:U25)</f>
        <v/>
      </c>
    </row>
    <row r="26">
      <c r="B26" s="31" t="n"/>
      <c r="C26" s="11" t="inlineStr">
        <is>
          <t>Amoco Sales PMA in 10/99 GL</t>
        </is>
      </c>
      <c r="F26" s="53" t="n"/>
      <c r="G26" s="55" t="n"/>
      <c r="H26" s="53" t="n"/>
      <c r="I26" s="55" t="n"/>
      <c r="J26" s="32" t="n"/>
      <c r="K26" s="53" t="n"/>
      <c r="L26" s="53" t="n"/>
      <c r="M26" s="53" t="n"/>
      <c r="N26" s="53" t="n">
        <v>172286</v>
      </c>
      <c r="O26" s="53" t="n"/>
      <c r="P26" s="53" t="n"/>
      <c r="Q26" s="53" t="n"/>
      <c r="R26" s="53" t="n"/>
      <c r="S26" s="53" t="n"/>
      <c r="T26" s="53" t="n"/>
      <c r="U26" s="53" t="n"/>
      <c r="V26" s="53">
        <f>SUM(F26:U26)</f>
        <v/>
      </c>
    </row>
    <row r="27">
      <c r="B27" s="31" t="n"/>
      <c r="C27" s="30" t="n"/>
      <c r="F27" s="55" t="n"/>
      <c r="G27" s="55" t="n"/>
      <c r="H27" s="55">
        <f>SUM(H18:H26)</f>
        <v/>
      </c>
      <c r="I27" s="55" t="n"/>
      <c r="J27" s="55" t="n"/>
      <c r="K27" s="55">
        <f>SUM(K18:K26)</f>
        <v/>
      </c>
      <c r="L27" s="55" t="n"/>
      <c r="M27" s="55">
        <f>SUM(M18:M26)</f>
        <v/>
      </c>
      <c r="N27" s="55">
        <f>SUM(N18:N26)</f>
        <v/>
      </c>
      <c r="O27" s="55">
        <f>SUM(O18:O26)</f>
        <v/>
      </c>
      <c r="P27" s="55">
        <f>SUM(P18:P26)</f>
        <v/>
      </c>
      <c r="Q27" s="55">
        <f>SUM(Q18:Q26)</f>
        <v/>
      </c>
      <c r="R27" s="55">
        <f>SUM(R18:R26)</f>
        <v/>
      </c>
      <c r="S27" s="55">
        <f>SUM(S18:S26)</f>
        <v/>
      </c>
      <c r="T27" s="55">
        <f>SUM(T18:T26)</f>
        <v/>
      </c>
      <c r="U27" s="55" t="n"/>
      <c r="V27" s="55">
        <f>SUM(V18:V26)</f>
        <v/>
      </c>
    </row>
    <row r="28">
      <c r="B28" s="31" t="n"/>
      <c r="C28" s="30" t="n"/>
      <c r="F28" s="55" t="n"/>
      <c r="G28" s="55" t="n"/>
      <c r="H28" s="55" t="n"/>
      <c r="I28" s="55" t="n"/>
      <c r="J28" s="55" t="n"/>
      <c r="K28" s="55" t="n"/>
      <c r="L28" s="55" t="n"/>
      <c r="M28" s="55" t="n"/>
      <c r="N28" s="55" t="n"/>
      <c r="O28" s="55" t="n"/>
      <c r="P28" s="55" t="n"/>
      <c r="Q28" s="55" t="n"/>
      <c r="R28" s="55" t="n"/>
      <c r="S28" s="55" t="n"/>
      <c r="T28" s="55" t="n"/>
      <c r="U28" s="55" t="n"/>
      <c r="V28" s="55" t="n"/>
    </row>
    <row r="29">
      <c r="B29" s="31" t="n"/>
      <c r="C29" s="30" t="inlineStr">
        <is>
          <t>Volume Management</t>
        </is>
      </c>
      <c r="F29" s="55" t="n"/>
      <c r="G29" s="55" t="n"/>
      <c r="H29" s="55" t="n"/>
      <c r="I29" s="55" t="n"/>
      <c r="J29" s="55" t="n"/>
      <c r="K29" s="55" t="n"/>
      <c r="L29" s="55" t="n"/>
      <c r="M29" s="55" t="n"/>
      <c r="N29" s="55" t="n"/>
      <c r="O29" s="55" t="n"/>
      <c r="P29" s="55" t="n"/>
      <c r="Q29" s="55" t="n"/>
      <c r="R29" s="55" t="n"/>
      <c r="S29" s="55" t="n"/>
      <c r="T29" s="55" t="n"/>
      <c r="U29" s="55" t="n"/>
      <c r="V29" s="55" t="n"/>
    </row>
    <row r="30">
      <c r="B30" s="31" t="n"/>
      <c r="C30" s="11" t="inlineStr">
        <is>
          <t>Fuel Expense related to El Paso</t>
        </is>
      </c>
      <c r="F30" s="55" t="n"/>
      <c r="G30" s="55" t="n"/>
      <c r="H30" s="55" t="n"/>
      <c r="I30" s="55" t="n"/>
      <c r="J30" s="55" t="n"/>
      <c r="K30" s="55" t="n"/>
      <c r="L30" s="55" t="n"/>
      <c r="M30" s="55" t="n"/>
      <c r="N30" s="55" t="n"/>
      <c r="O30" s="55" t="n"/>
      <c r="P30" s="55" t="inlineStr">
        <is>
          <t> </t>
        </is>
      </c>
      <c r="Q30" s="55" t="n"/>
      <c r="R30" s="55" t="n">
        <v>199628</v>
      </c>
      <c r="S30" s="55" t="n"/>
      <c r="T30" s="55" t="n"/>
      <c r="U30" s="55" t="n"/>
      <c r="V30" s="55">
        <f>SUM(F30:U30)</f>
        <v/>
      </c>
    </row>
    <row r="31">
      <c r="B31" s="31" t="n"/>
      <c r="C31" s="11" t="inlineStr">
        <is>
          <t>Pacific Gas and Electric PMA expected</t>
        </is>
      </c>
      <c r="F31" s="55" t="n"/>
      <c r="G31" s="55" t="n"/>
      <c r="H31" s="55" t="n"/>
      <c r="I31" s="55" t="n"/>
      <c r="J31" s="55" t="n"/>
      <c r="K31" s="55" t="n"/>
      <c r="L31" s="55" t="n"/>
      <c r="M31" s="55" t="n"/>
      <c r="N31" s="55" t="n"/>
      <c r="O31" s="55" t="n">
        <v>20241</v>
      </c>
      <c r="P31" s="55" t="n"/>
      <c r="Q31" s="55" t="n"/>
      <c r="R31" s="55" t="n"/>
      <c r="S31" s="55" t="n">
        <v>15932</v>
      </c>
      <c r="T31" s="55" t="n"/>
      <c r="U31" s="55" t="n"/>
      <c r="V31" s="55">
        <f>SUM(F31:U31)</f>
        <v/>
      </c>
    </row>
    <row r="32">
      <c r="B32" s="31" t="n"/>
      <c r="C32" s="11" t="inlineStr">
        <is>
          <t>[Person_2] PMA 0001 GL</t>
        </is>
      </c>
      <c r="F32" s="55" t="n"/>
      <c r="G32" s="55" t="n"/>
      <c r="H32" s="55" t="n"/>
      <c r="I32" s="55" t="n"/>
      <c r="J32" s="55" t="n"/>
      <c r="K32" s="55" t="n"/>
      <c r="L32" s="55" t="n"/>
      <c r="M32" s="55" t="n"/>
      <c r="N32" s="55" t="n"/>
      <c r="O32" s="55" t="n">
        <v>104918</v>
      </c>
      <c r="P32" s="55">
        <f>90105.5+9562.3+77796</f>
        <v/>
      </c>
      <c r="Q32" s="55" t="n"/>
      <c r="R32" s="55" t="n"/>
      <c r="S32" s="55" t="n"/>
      <c r="T32" s="55" t="n"/>
      <c r="U32" s="55" t="n"/>
      <c r="V32" s="55">
        <f>SUM(F32:U32)</f>
        <v/>
      </c>
    </row>
    <row r="33">
      <c r="B33" s="31" t="n"/>
      <c r="C33" s="11" t="inlineStr">
        <is>
          <t>Wyoming Interstate PMA 0003 GL</t>
        </is>
      </c>
      <c r="F33" s="55" t="n"/>
      <c r="G33" s="55" t="n"/>
      <c r="H33" s="55" t="n"/>
      <c r="I33" s="55" t="n"/>
      <c r="J33" s="55" t="n"/>
      <c r="K33" s="55" t="n"/>
      <c r="L33" s="55" t="n"/>
      <c r="M33" s="55" t="n"/>
      <c r="N33" s="55" t="n"/>
      <c r="O33" s="55" t="n"/>
      <c r="P33" s="55" t="n"/>
      <c r="Q33" s="55" t="n"/>
      <c r="R33" s="55" t="n">
        <v>-22955</v>
      </c>
      <c r="S33" s="55" t="n"/>
      <c r="T33" s="55" t="n"/>
      <c r="U33" s="55" t="n"/>
      <c r="V33" s="55">
        <f>SUM(F33:U33)</f>
        <v/>
      </c>
    </row>
    <row r="34">
      <c r="B34" s="31" t="n"/>
      <c r="C34" s="11" t="inlineStr">
        <is>
          <t>[Person_3] 0002 GL</t>
        </is>
      </c>
      <c r="F34" s="55">
        <f>139305-202133.07</f>
        <v/>
      </c>
      <c r="G34" s="55" t="n"/>
      <c r="H34" s="55">
        <f>9502+5868+2879</f>
        <v/>
      </c>
      <c r="I34" s="55" t="n"/>
      <c r="J34" s="55" t="n">
        <v>8194</v>
      </c>
      <c r="K34" s="55" t="n">
        <v>2204</v>
      </c>
      <c r="L34" s="55" t="n">
        <v>9719</v>
      </c>
      <c r="M34" s="55" t="n">
        <v>7479</v>
      </c>
      <c r="N34" s="55" t="n">
        <v>7727</v>
      </c>
      <c r="O34" s="55" t="inlineStr">
        <is>
          <t> </t>
        </is>
      </c>
      <c r="P34" s="55" t="n"/>
      <c r="Q34" s="55" t="n"/>
      <c r="R34" s="55" t="n"/>
      <c r="S34" s="55" t="n"/>
      <c r="T34" s="55" t="n"/>
      <c r="U34" s="55" t="n"/>
      <c r="V34" s="55">
        <f>SUM(F34:U34)</f>
        <v/>
      </c>
    </row>
    <row r="35">
      <c r="B35" s="31" t="n"/>
      <c r="C35" s="11" t="inlineStr">
        <is>
          <t>Interdesk transactions</t>
        </is>
      </c>
      <c r="F35" s="53" t="n"/>
      <c r="G35" s="55" t="n"/>
      <c r="H35" s="53" t="n">
        <v>0</v>
      </c>
      <c r="I35" s="55" t="n"/>
      <c r="J35" s="53" t="n">
        <v>0</v>
      </c>
      <c r="K35" s="53" t="n">
        <v>0</v>
      </c>
      <c r="L35" s="53" t="n">
        <v>0</v>
      </c>
      <c r="M35" s="53" t="n">
        <v>0</v>
      </c>
      <c r="N35" s="53" t="n"/>
      <c r="O35" s="53" t="n">
        <v>0</v>
      </c>
      <c r="P35" s="53" t="n"/>
      <c r="Q35" s="53" t="n">
        <v>0</v>
      </c>
      <c r="R35" s="53" t="n"/>
      <c r="S35" s="53" t="n"/>
      <c r="T35" s="53" t="n"/>
      <c r="U35" s="53" t="n"/>
      <c r="V35" s="53">
        <f>SUM(F35:U35)</f>
        <v/>
      </c>
    </row>
    <row r="36">
      <c r="B36" s="31" t="n"/>
      <c r="C36" s="30" t="n"/>
      <c r="F36" s="55">
        <f>SUM(F30:F35)</f>
        <v/>
      </c>
      <c r="G36" s="55" t="n"/>
      <c r="H36" s="55">
        <f>SUM(H30:H35)</f>
        <v/>
      </c>
      <c r="I36" s="55" t="n"/>
      <c r="J36" s="55">
        <f>SUM(J30:J35)</f>
        <v/>
      </c>
      <c r="K36" s="55">
        <f>SUM(K30:K35)</f>
        <v/>
      </c>
      <c r="L36" s="55">
        <f>SUM(L30:L35)</f>
        <v/>
      </c>
      <c r="M36" s="55">
        <f>SUM(M30:M35)</f>
        <v/>
      </c>
      <c r="N36" s="55">
        <f>SUM(N30:N35)</f>
        <v/>
      </c>
      <c r="O36" s="55">
        <f>SUM(O30:O35)</f>
        <v/>
      </c>
      <c r="P36" s="55">
        <f>SUM(P30:P35)</f>
        <v/>
      </c>
      <c r="Q36" s="55">
        <f>SUM(Q35:Q35)</f>
        <v/>
      </c>
      <c r="R36" s="55">
        <f>SUM(R30:R35)</f>
        <v/>
      </c>
      <c r="S36" s="55">
        <f>SUM(S30:S35)</f>
        <v/>
      </c>
      <c r="T36" s="55" t="n"/>
      <c r="U36" s="55" t="n"/>
      <c r="V36" s="55">
        <f>SUM(V30:V35)</f>
        <v/>
      </c>
    </row>
    <row r="37">
      <c r="B37" s="31" t="n"/>
      <c r="C37" s="30" t="inlineStr">
        <is>
          <t>Economics</t>
        </is>
      </c>
      <c r="F37" s="55" t="n"/>
      <c r="G37" s="55" t="n"/>
      <c r="H37" s="55" t="n"/>
      <c r="I37" s="55" t="n"/>
      <c r="J37" s="55" t="n"/>
      <c r="K37" s="55" t="n"/>
      <c r="L37" s="55" t="n"/>
      <c r="M37" s="55" t="n"/>
      <c r="N37" s="55" t="n"/>
      <c r="O37" s="55" t="n"/>
      <c r="P37" s="55" t="n"/>
      <c r="Q37" s="55" t="n"/>
      <c r="R37" s="55" t="n"/>
      <c r="S37" s="55" t="n"/>
      <c r="T37" s="55" t="n"/>
      <c r="U37" s="55" t="n"/>
      <c r="V37" s="55" t="n"/>
    </row>
    <row r="38">
      <c r="B38" s="31" t="n"/>
      <c r="C38" s="11" t="inlineStr">
        <is>
          <t>Fort James Sales PMA 12/99 GL</t>
        </is>
      </c>
      <c r="F38" s="55" t="n"/>
      <c r="G38" s="55" t="n"/>
      <c r="H38" s="55" t="n"/>
      <c r="I38" s="55" t="n"/>
      <c r="J38" s="55" t="n"/>
      <c r="K38" s="55" t="n"/>
      <c r="L38" s="55" t="n"/>
      <c r="M38" s="55" t="n"/>
      <c r="N38" s="55" t="n"/>
      <c r="O38" s="55" t="n"/>
      <c r="P38" s="55" t="n"/>
      <c r="Q38" s="55" t="n">
        <v>120269</v>
      </c>
      <c r="R38" s="55" t="n"/>
      <c r="S38" s="55" t="n"/>
      <c r="T38" s="55" t="n"/>
      <c r="U38" s="55" t="n"/>
      <c r="V38" s="55">
        <f>SUM(F38:U38)</f>
        <v/>
      </c>
    </row>
    <row r="39">
      <c r="B39" s="31" t="n"/>
      <c r="C39" s="11" t="inlineStr">
        <is>
          <t>Synthetic storage deals that should turn around in future</t>
        </is>
      </c>
      <c r="F39" s="55" t="n"/>
      <c r="G39" s="55" t="n"/>
      <c r="H39" s="55" t="n"/>
      <c r="I39" s="55" t="n"/>
      <c r="J39" s="55" t="n"/>
      <c r="K39" s="55" t="n"/>
      <c r="L39" s="55" t="n"/>
      <c r="M39" s="55" t="n"/>
      <c r="N39" s="55" t="n"/>
      <c r="O39" s="55" t="n"/>
      <c r="P39" s="55" t="n"/>
      <c r="Q39" s="55" t="n"/>
      <c r="R39" s="55" t="n">
        <v>1428734</v>
      </c>
      <c r="S39" s="55">
        <f>-555624+57040+282570+131440+201500</f>
        <v/>
      </c>
      <c r="T39" s="55">
        <f>2406575-2231985+702122-48921+62277</f>
        <v/>
      </c>
      <c r="U39" s="55" t="n"/>
      <c r="V39" s="55">
        <f>SUM(F39:U39)</f>
        <v/>
      </c>
    </row>
    <row r="40">
      <c r="B40" s="31" t="n"/>
      <c r="C40" s="11" t="inlineStr">
        <is>
          <t>Synthetic storage deals that were trued up for first quarter</t>
        </is>
      </c>
      <c r="F40" s="55" t="n"/>
      <c r="G40" s="55" t="n"/>
      <c r="H40" s="55" t="n">
        <v>518978</v>
      </c>
      <c r="I40" s="55" t="n"/>
      <c r="J40" s="55" t="n"/>
      <c r="K40" s="55" t="n"/>
      <c r="L40" s="55" t="n"/>
      <c r="M40" s="55" t="n"/>
      <c r="N40" s="55" t="n"/>
      <c r="O40" s="55" t="n"/>
      <c r="P40" s="55" t="n"/>
      <c r="Q40" s="55" t="n"/>
      <c r="R40" s="55" t="n"/>
      <c r="S40" s="55" t="n"/>
      <c r="T40" s="55" t="n"/>
      <c r="U40" s="55" t="n"/>
      <c r="V40" s="55">
        <f>SUM(F40:U40)</f>
        <v/>
      </c>
    </row>
    <row r="41">
      <c r="B41" s="31" t="n"/>
      <c r="F41" s="55" t="n"/>
      <c r="G41" s="55" t="n"/>
      <c r="H41" s="55" t="n"/>
      <c r="I41" s="55" t="n"/>
      <c r="J41" s="55" t="n"/>
      <c r="K41" s="55" t="n"/>
      <c r="L41" s="55" t="n"/>
      <c r="M41" s="55" t="n"/>
      <c r="N41" s="55" t="n"/>
      <c r="O41" s="55" t="n"/>
      <c r="P41" s="55" t="n"/>
      <c r="Q41" s="55" t="n"/>
      <c r="R41" s="55" t="n"/>
      <c r="S41" s="55" t="n"/>
      <c r="T41" s="55" t="n"/>
      <c r="U41" s="55" t="n"/>
      <c r="V41" s="55">
        <f>SUM(F41:U41)</f>
        <v/>
      </c>
    </row>
    <row r="42">
      <c r="B42" s="31" t="n"/>
      <c r="C42" s="11" t="inlineStr">
        <is>
          <t>Financial liquidations</t>
        </is>
      </c>
      <c r="F42" s="53" t="n"/>
      <c r="G42" s="55" t="n"/>
      <c r="H42" s="53" t="n">
        <v>0</v>
      </c>
      <c r="I42" s="55" t="n"/>
      <c r="J42" s="53" t="n"/>
      <c r="K42" s="53" t="n">
        <v>-24800</v>
      </c>
      <c r="L42" s="53" t="n"/>
      <c r="M42" s="53" t="n">
        <v>376073</v>
      </c>
      <c r="N42" s="53">
        <f>865970-174878</f>
        <v/>
      </c>
      <c r="O42" s="53" t="n">
        <v>0</v>
      </c>
      <c r="P42" s="53" t="n">
        <v>421158</v>
      </c>
      <c r="Q42" s="53">
        <f>-178539+486498</f>
        <v/>
      </c>
      <c r="R42" s="53" t="n">
        <v>0</v>
      </c>
      <c r="S42" s="53" t="n">
        <v>0</v>
      </c>
      <c r="T42" s="53" t="n"/>
      <c r="U42" s="53" t="n"/>
      <c r="V42" s="53">
        <f>SUM(F42:U42)</f>
        <v/>
      </c>
    </row>
    <row r="43">
      <c r="B43" s="31" t="n"/>
      <c r="C43" s="33" t="n"/>
      <c r="F43" s="55" t="n"/>
      <c r="G43" s="55" t="n"/>
      <c r="H43" s="55">
        <f>SUM(H38:H42)</f>
        <v/>
      </c>
      <c r="I43" s="55" t="n"/>
      <c r="J43" s="55" t="n"/>
      <c r="K43" s="55">
        <f>SUM(K42:K42)</f>
        <v/>
      </c>
      <c r="L43" s="55" t="n"/>
      <c r="M43" s="55">
        <f>SUM(M42:M42)</f>
        <v/>
      </c>
      <c r="N43" s="55">
        <f>SUM(N42:N42)</f>
        <v/>
      </c>
      <c r="O43" s="55">
        <f>+O42</f>
        <v/>
      </c>
      <c r="P43" s="55">
        <f>+P42</f>
        <v/>
      </c>
      <c r="Q43" s="55">
        <f>SUM(Q38:Q42)</f>
        <v/>
      </c>
      <c r="R43" s="55">
        <f>SUM(R38:R42)</f>
        <v/>
      </c>
      <c r="S43" s="55">
        <f>SUM(S38:S42)</f>
        <v/>
      </c>
      <c r="T43" s="55">
        <f>SUM(T38:T42)</f>
        <v/>
      </c>
      <c r="U43" s="55" t="n"/>
      <c r="V43" s="55">
        <f>SUM(V38:V42)</f>
        <v/>
      </c>
    </row>
    <row r="44">
      <c r="B44" s="31" t="n"/>
      <c r="F44" s="55" t="n"/>
      <c r="G44" s="55" t="n"/>
      <c r="H44" s="55" t="n"/>
      <c r="I44" s="55" t="n"/>
      <c r="J44" s="55" t="n"/>
      <c r="K44" s="55" t="n"/>
      <c r="L44" s="55" t="n"/>
      <c r="M44" s="55" t="n"/>
      <c r="N44" s="55" t="n"/>
      <c r="O44" s="55" t="n"/>
      <c r="P44" s="55" t="n"/>
      <c r="Q44" s="55" t="n"/>
      <c r="R44" s="55" t="n"/>
      <c r="S44" s="55" t="n"/>
      <c r="T44" s="55" t="n"/>
      <c r="U44" s="55" t="n"/>
      <c r="V44" s="55" t="n"/>
    </row>
    <row r="45">
      <c r="B45" s="31" t="n"/>
      <c r="C45" s="30" t="inlineStr">
        <is>
          <t>Gas Accounting</t>
        </is>
      </c>
      <c r="F45" s="55" t="n"/>
      <c r="G45" s="55" t="n"/>
      <c r="H45" s="55" t="n"/>
      <c r="I45" s="55" t="n"/>
      <c r="J45" s="55" t="n"/>
      <c r="K45" s="55" t="n"/>
      <c r="L45" s="55" t="n"/>
      <c r="M45" s="55" t="n"/>
      <c r="N45" s="55" t="n"/>
      <c r="O45" s="55" t="n"/>
      <c r="P45" s="55" t="n"/>
      <c r="Q45" s="55" t="n"/>
      <c r="R45" s="55" t="n"/>
      <c r="S45" s="55" t="n"/>
      <c r="T45" s="55" t="n"/>
      <c r="U45" s="55" t="n"/>
      <c r="V45" s="55" t="n"/>
    </row>
    <row r="46">
      <c r="B46" s="31" t="n"/>
      <c r="C46" s="11" t="inlineStr">
        <is>
          <t>Financial liquidations</t>
        </is>
      </c>
      <c r="F46" s="53" t="n"/>
      <c r="G46" s="55" t="n"/>
      <c r="H46" s="53" t="n"/>
      <c r="I46" s="55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>
        <v>0</v>
      </c>
      <c r="T46" s="53" t="n"/>
      <c r="U46" s="53" t="n"/>
      <c r="V46" s="53">
        <f>SUM(F46:U46)</f>
        <v/>
      </c>
    </row>
    <row r="47">
      <c r="Q47" s="49">
        <f>SUM(Q46:Q46)</f>
        <v/>
      </c>
      <c r="S47" s="49">
        <f>SUM(S46:S46)</f>
        <v/>
      </c>
      <c r="V47" s="55">
        <f>SUM(V46:V46)</f>
        <v/>
      </c>
    </row>
    <row r="48"/>
    <row r="49">
      <c r="B49" s="31" t="n"/>
      <c r="C49" s="27" t="inlineStr">
        <is>
          <t>OA Group to Analyze</t>
        </is>
      </c>
      <c r="F49" s="55" t="n"/>
      <c r="G49" s="55" t="n"/>
      <c r="H49" s="55" t="n"/>
      <c r="I49" s="55" t="n"/>
      <c r="J49" s="55" t="n"/>
      <c r="K49" s="55" t="n"/>
      <c r="L49" s="55" t="n"/>
      <c r="M49" s="55" t="n"/>
      <c r="N49" s="55" t="n"/>
      <c r="O49" s="55" t="n"/>
      <c r="P49" s="55" t="n"/>
      <c r="Q49" s="55" t="n"/>
      <c r="R49" s="55" t="n"/>
      <c r="S49" s="55" t="n"/>
      <c r="T49" s="55" t="n"/>
      <c r="U49" s="55" t="n"/>
      <c r="V49" s="55" t="n"/>
    </row>
    <row r="50" ht="12.75" customHeight="1" s="58">
      <c r="C50" s="55" t="inlineStr">
        <is>
          <t>Unanalyzed</t>
        </is>
      </c>
      <c r="D50" s="11" t="n"/>
      <c r="E50" s="11" t="n"/>
      <c r="F50" s="53" t="n"/>
      <c r="G50" s="55" t="n"/>
      <c r="H50" s="53" t="n">
        <v>0</v>
      </c>
      <c r="I50" s="55" t="n"/>
      <c r="J50" s="53" t="n"/>
      <c r="K50" s="53" t="n">
        <v>0</v>
      </c>
      <c r="L50" s="53" t="n"/>
      <c r="M50" s="53" t="n"/>
      <c r="N50" s="53" t="n"/>
      <c r="O50" s="53" t="n"/>
      <c r="P50" s="53" t="n"/>
      <c r="Q50" s="53" t="n"/>
      <c r="R50" s="53" t="n">
        <v>0</v>
      </c>
      <c r="S50" s="53" t="n">
        <v>0</v>
      </c>
      <c r="T50" s="53" t="n">
        <v>0</v>
      </c>
      <c r="U50" s="53">
        <f>-4972851+249084</f>
        <v/>
      </c>
      <c r="V50" s="53">
        <f>SUM(F50:U50)</f>
        <v/>
      </c>
    </row>
    <row r="51">
      <c r="C51" s="11" t="inlineStr">
        <is>
          <t> </t>
        </is>
      </c>
      <c r="F51" s="55" t="n"/>
      <c r="G51" s="55" t="n"/>
      <c r="H51" s="55">
        <f>+H50</f>
        <v/>
      </c>
      <c r="I51" s="55" t="n"/>
      <c r="J51" s="55" t="n"/>
      <c r="K51" s="55">
        <f>+K50</f>
        <v/>
      </c>
      <c r="L51" s="55" t="n"/>
      <c r="M51" s="55" t="n"/>
      <c r="N51" s="55" t="n"/>
      <c r="O51" s="55" t="n"/>
      <c r="P51" s="55" t="n"/>
      <c r="Q51" s="55" t="n"/>
      <c r="R51" s="55">
        <f>+R50</f>
        <v/>
      </c>
      <c r="S51" s="55">
        <f>+S50</f>
        <v/>
      </c>
      <c r="T51" s="55">
        <f>+T50</f>
        <v/>
      </c>
      <c r="U51" s="55">
        <f>+U50</f>
        <v/>
      </c>
      <c r="V51" s="55">
        <f>SUM(V50)</f>
        <v/>
      </c>
    </row>
    <row r="52">
      <c r="C52" s="30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  <c r="O52" s="55" t="n"/>
      <c r="P52" s="55" t="n"/>
      <c r="Q52" s="55" t="n"/>
      <c r="R52" s="55" t="n"/>
      <c r="S52" s="55" t="n"/>
      <c r="T52" s="55" t="n"/>
      <c r="U52" s="55" t="n"/>
      <c r="V52" s="55" t="n"/>
    </row>
    <row r="53" ht="12" customHeight="1" s="58">
      <c r="B53" s="22" t="inlineStr">
        <is>
          <t>Outstanding Variances, resolution expected 04/00 GL</t>
        </is>
      </c>
      <c r="F53" s="55" t="n"/>
      <c r="G53" s="55" t="n"/>
      <c r="H53" s="55" t="n"/>
      <c r="I53" s="55" t="n"/>
      <c r="J53" s="55" t="n"/>
      <c r="K53" s="55" t="n"/>
      <c r="L53" s="55" t="n"/>
      <c r="M53" s="55" t="n"/>
      <c r="N53" s="55" t="n"/>
      <c r="O53" s="55" t="n"/>
      <c r="P53" s="55" t="n"/>
      <c r="Q53" s="55" t="n"/>
      <c r="R53" s="55" t="n"/>
      <c r="S53" s="55" t="n"/>
      <c r="T53" s="55" t="n"/>
      <c r="U53" s="55" t="n"/>
      <c r="V53" s="55" t="n"/>
    </row>
    <row r="54" ht="12" customHeight="1" s="58">
      <c r="C54" s="22" t="n"/>
      <c r="F54" s="55" t="n"/>
      <c r="G54" s="55" t="n"/>
      <c r="H54" s="55" t="n"/>
      <c r="I54" s="55" t="n"/>
      <c r="J54" s="55" t="n"/>
      <c r="K54" s="55" t="n"/>
      <c r="L54" s="55" t="n"/>
      <c r="M54" s="55" t="n"/>
      <c r="N54" s="55" t="n"/>
      <c r="O54" s="55" t="n"/>
      <c r="P54" s="55" t="n"/>
      <c r="Q54" s="55" t="n"/>
      <c r="R54" s="55" t="n"/>
      <c r="S54" s="55" t="n"/>
      <c r="T54" s="55" t="n"/>
      <c r="U54" s="55" t="n"/>
      <c r="V54" s="55" t="n"/>
    </row>
    <row r="55" ht="12" customHeight="1" s="58">
      <c r="C55" s="46" t="inlineStr">
        <is>
          <t>Settlements</t>
        </is>
      </c>
      <c r="F55" s="55" t="n"/>
      <c r="G55" s="55" t="n"/>
      <c r="H55" s="55" t="n"/>
      <c r="I55" s="55" t="n"/>
      <c r="J55" s="55" t="n"/>
      <c r="K55" s="55" t="n"/>
      <c r="L55" s="55" t="n"/>
      <c r="M55" s="55" t="n"/>
      <c r="N55" s="55" t="n"/>
      <c r="O55" s="55" t="n"/>
      <c r="P55" s="55" t="n"/>
      <c r="Q55" s="55" t="n"/>
      <c r="R55" s="55" t="n"/>
      <c r="S55" s="55" t="n"/>
      <c r="T55" s="55" t="n"/>
      <c r="U55" s="55" t="n"/>
      <c r="V55" s="55" t="n"/>
    </row>
    <row r="56" ht="12" customHeight="1" s="58">
      <c r="C56" s="51" t="inlineStr">
        <is>
          <t>Enervest Purchase PMA</t>
        </is>
      </c>
      <c r="F56" s="55" t="n"/>
      <c r="G56" s="55" t="n"/>
      <c r="H56" s="55" t="n"/>
      <c r="I56" s="55" t="n"/>
      <c r="J56" s="55" t="n"/>
      <c r="K56" s="55" t="n"/>
      <c r="L56" s="55" t="n"/>
      <c r="M56" s="55" t="n"/>
      <c r="N56" s="55" t="n"/>
      <c r="O56" s="55" t="n"/>
      <c r="P56" s="55" t="n"/>
      <c r="Q56" s="55" t="n"/>
      <c r="R56" s="55" t="inlineStr">
        <is>
          <t> </t>
        </is>
      </c>
      <c r="S56" s="55" t="n">
        <v>638402</v>
      </c>
      <c r="T56" s="55" t="n">
        <v>175980</v>
      </c>
      <c r="U56" s="55" t="n"/>
      <c r="V56" s="55">
        <f>SUM(F56:U56)</f>
        <v/>
      </c>
    </row>
    <row r="57" ht="12" customHeight="1" s="58">
      <c r="B57" s="31" t="n"/>
      <c r="C57" s="51" t="inlineStr">
        <is>
          <t>Citizens Sales Demand Reimbursement - needs to be booked</t>
        </is>
      </c>
      <c r="F57" s="53" t="n"/>
      <c r="G57" s="55" t="n"/>
      <c r="H57" s="53" t="n"/>
      <c r="I57" s="55" t="n"/>
      <c r="J57" s="53" t="n"/>
      <c r="K57" s="53" t="n"/>
      <c r="L57" s="53" t="n"/>
      <c r="M57" s="53">
        <f>437721-462162</f>
        <v/>
      </c>
      <c r="N57" s="53" t="n">
        <v>0</v>
      </c>
      <c r="O57" s="53">
        <f>463849-431783</f>
        <v/>
      </c>
      <c r="P57" s="53">
        <f>462076-443589</f>
        <v/>
      </c>
      <c r="Q57" s="53" t="n">
        <v>0</v>
      </c>
      <c r="R57" s="53" t="n">
        <v>0</v>
      </c>
      <c r="S57" s="53" t="n"/>
      <c r="T57" s="53" t="n"/>
      <c r="U57" s="53" t="n"/>
      <c r="V57" s="53">
        <f>SUM(F57:U57)</f>
        <v/>
      </c>
    </row>
    <row r="58" ht="12" customHeight="1" s="58">
      <c r="C58" s="22" t="n"/>
      <c r="F58" s="55">
        <f>SUM(F56:F57)</f>
        <v/>
      </c>
      <c r="G58" s="55" t="n"/>
      <c r="H58" s="55">
        <f>SUM(H56:H57)</f>
        <v/>
      </c>
      <c r="I58" s="55" t="n"/>
      <c r="J58" s="55">
        <f>SUM(J56:J57)</f>
        <v/>
      </c>
      <c r="K58" s="55">
        <f>SUM(K56:K57)</f>
        <v/>
      </c>
      <c r="L58" s="55">
        <f>SUM(L56:L57)</f>
        <v/>
      </c>
      <c r="M58" s="55">
        <f>SUM(M56:M57)</f>
        <v/>
      </c>
      <c r="N58" s="55">
        <f>SUM(N56:N57)</f>
        <v/>
      </c>
      <c r="O58" s="55">
        <f>SUM(O56:O57)</f>
        <v/>
      </c>
      <c r="P58" s="55">
        <f>SUM(P56:P57)</f>
        <v/>
      </c>
      <c r="Q58" s="55">
        <f>SUM(Q56:Q57)</f>
        <v/>
      </c>
      <c r="R58" s="55">
        <f>SUM(R56:R57)</f>
        <v/>
      </c>
      <c r="S58" s="55">
        <f>SUM(S56:S57)</f>
        <v/>
      </c>
      <c r="T58" s="55">
        <f>SUM(T56:T57)</f>
        <v/>
      </c>
      <c r="U58" s="55" t="n"/>
      <c r="V58" s="55">
        <f>SUM(V56:V57)</f>
        <v/>
      </c>
    </row>
    <row r="59" ht="12" customHeight="1" s="58">
      <c r="C59" s="22" t="n"/>
      <c r="F59" s="55" t="n"/>
      <c r="G59" s="55" t="n"/>
      <c r="H59" s="55" t="n"/>
      <c r="I59" s="55" t="n"/>
      <c r="J59" s="55" t="n"/>
      <c r="K59" s="55" t="n"/>
      <c r="L59" s="55" t="n"/>
      <c r="M59" s="55" t="n"/>
      <c r="N59" s="55" t="n"/>
      <c r="O59" s="55" t="n"/>
      <c r="P59" s="55" t="n"/>
      <c r="Q59" s="55" t="n"/>
      <c r="R59" s="55" t="n"/>
      <c r="S59" s="55" t="n"/>
      <c r="T59" s="55" t="n"/>
      <c r="U59" s="55" t="n"/>
      <c r="V59" s="55" t="n"/>
    </row>
    <row r="60" ht="12" customHeight="1" s="58">
      <c r="C60" s="22" t="n"/>
      <c r="F60" s="55" t="n"/>
      <c r="G60" s="55" t="n"/>
      <c r="H60" s="55" t="n"/>
      <c r="I60" s="55" t="n"/>
      <c r="J60" s="55" t="n"/>
      <c r="K60" s="55" t="n"/>
      <c r="L60" s="55" t="n"/>
      <c r="M60" s="55" t="n"/>
      <c r="N60" s="55" t="n"/>
      <c r="O60" s="55" t="n"/>
      <c r="P60" s="55" t="n"/>
      <c r="Q60" s="55" t="n"/>
      <c r="R60" s="55" t="n"/>
      <c r="S60" s="55" t="n"/>
      <c r="T60" s="55" t="n"/>
      <c r="U60" s="55" t="n"/>
      <c r="V60" s="55" t="n"/>
    </row>
    <row r="61">
      <c r="B61" s="31" t="n"/>
      <c r="C61" s="30" t="inlineStr">
        <is>
          <t>Gas Accounting</t>
        </is>
      </c>
      <c r="F61" s="55" t="n"/>
      <c r="G61" s="55" t="n"/>
      <c r="H61" s="55" t="n"/>
      <c r="I61" s="55" t="n"/>
      <c r="J61" s="55" t="n"/>
      <c r="K61" s="55" t="n"/>
      <c r="L61" s="55" t="n"/>
      <c r="M61" s="55" t="n"/>
      <c r="N61" s="55" t="n"/>
      <c r="O61" s="55" t="n"/>
      <c r="P61" s="55" t="n"/>
      <c r="Q61" s="55" t="n"/>
      <c r="R61" s="55" t="n"/>
      <c r="S61" s="55" t="n"/>
      <c r="T61" s="55" t="n"/>
      <c r="U61" s="55" t="n"/>
      <c r="V61" s="55" t="n"/>
    </row>
    <row r="62">
      <c r="B62" s="31" t="n"/>
      <c r="C62" s="33" t="inlineStr">
        <is>
          <t>UA4 Entry in 0003 GL - sales</t>
        </is>
      </c>
      <c r="F62" s="55" t="n"/>
      <c r="G62" s="55" t="n"/>
      <c r="H62" s="55" t="n">
        <v>0</v>
      </c>
      <c r="I62" s="55" t="n"/>
      <c r="J62" s="55" t="n"/>
      <c r="K62" s="55" t="n">
        <v>0</v>
      </c>
      <c r="L62" s="55" t="n"/>
      <c r="M62" s="55" t="n"/>
      <c r="N62" s="55" t="n"/>
      <c r="O62" s="55" t="n"/>
      <c r="P62" s="55" t="n"/>
      <c r="Q62" s="55" t="n"/>
      <c r="R62" s="55" t="n">
        <v>-2133120</v>
      </c>
      <c r="S62" s="55" t="n">
        <v>0</v>
      </c>
      <c r="T62" s="55" t="n"/>
      <c r="U62" s="55" t="n"/>
      <c r="V62" s="55">
        <f>SUM(F62:U62)</f>
        <v/>
      </c>
    </row>
    <row r="63">
      <c r="B63" s="31" t="n"/>
      <c r="C63" s="33" t="inlineStr">
        <is>
          <t>tsf fin liq to Texas</t>
        </is>
      </c>
      <c r="F63" s="55" t="n"/>
      <c r="G63" s="55" t="n"/>
      <c r="H63" s="55" t="n"/>
      <c r="I63" s="55" t="n"/>
      <c r="J63" s="55" t="n"/>
      <c r="K63" s="55" t="n"/>
      <c r="L63" s="55" t="n"/>
      <c r="M63" s="55" t="n"/>
      <c r="N63" s="55" t="n"/>
      <c r="O63" s="55" t="n"/>
      <c r="P63" s="55" t="n"/>
      <c r="Q63" s="55" t="n"/>
      <c r="R63" s="55" t="n"/>
      <c r="S63" s="55" t="n"/>
      <c r="T63" s="55" t="n">
        <v>-135000</v>
      </c>
      <c r="U63" s="55" t="n"/>
      <c r="V63" s="55">
        <f>SUM(F63:U63)</f>
        <v/>
      </c>
    </row>
    <row r="64">
      <c r="B64" s="31" t="n"/>
      <c r="C64" s="33" t="inlineStr">
        <is>
          <t>tsf fin liq with Denver(reverse wrong entry)</t>
        </is>
      </c>
      <c r="F64" s="55" t="n"/>
      <c r="G64" s="55" t="n"/>
      <c r="H64" s="55" t="n"/>
      <c r="I64" s="55" t="n"/>
      <c r="J64" s="55" t="n"/>
      <c r="K64" s="55" t="n"/>
      <c r="L64" s="55" t="n"/>
      <c r="M64" s="55" t="n"/>
      <c r="N64" s="55" t="n"/>
      <c r="O64" s="55" t="n"/>
      <c r="P64" s="55" t="n"/>
      <c r="Q64" s="55" t="n"/>
      <c r="R64" s="55" t="n"/>
      <c r="S64" s="55" t="n">
        <v>-183528</v>
      </c>
      <c r="T64" s="55" t="n"/>
      <c r="U64" s="55" t="n"/>
      <c r="V64" s="55">
        <f>SUM(F64:U64)</f>
        <v/>
      </c>
    </row>
    <row r="65">
      <c r="B65" s="31" t="n"/>
      <c r="C65" s="33" t="inlineStr">
        <is>
          <t>tsf fin liq to central</t>
        </is>
      </c>
      <c r="F65" s="55" t="n"/>
      <c r="G65" s="55" t="n"/>
      <c r="H65" s="55" t="n"/>
      <c r="I65" s="55" t="n"/>
      <c r="J65" s="55" t="n"/>
      <c r="K65" s="55" t="n"/>
      <c r="L65" s="55" t="n"/>
      <c r="M65" s="55" t="n"/>
      <c r="N65" s="55" t="n"/>
      <c r="O65" s="55" t="n">
        <v>101000</v>
      </c>
      <c r="P65" s="55" t="n"/>
      <c r="Q65" s="55" t="n"/>
      <c r="R65" s="55" t="n"/>
      <c r="S65" s="55" t="n"/>
      <c r="T65" s="55" t="n">
        <v>0</v>
      </c>
      <c r="U65" s="55" t="n"/>
      <c r="V65" s="55">
        <f>SUM(F65:U65)</f>
        <v/>
      </c>
    </row>
    <row r="66">
      <c r="B66" s="31" t="n"/>
      <c r="C66" s="33" t="inlineStr">
        <is>
          <t>Imbalance 0003 GL</t>
        </is>
      </c>
      <c r="F66" s="53" t="n"/>
      <c r="G66" s="55" t="n"/>
      <c r="H66" s="53" t="n"/>
      <c r="I66" s="55" t="n"/>
      <c r="J66" s="53" t="n"/>
      <c r="K66" s="53" t="n"/>
      <c r="L66" s="53" t="n"/>
      <c r="M66" s="53" t="n"/>
      <c r="N66" s="53" t="n"/>
      <c r="O66" s="53" t="n"/>
      <c r="P66" s="53" t="n"/>
      <c r="Q66" s="53" t="n"/>
      <c r="R66" s="53" t="n">
        <v>11450</v>
      </c>
      <c r="S66" s="53" t="n"/>
      <c r="T66" s="53" t="n"/>
      <c r="U66" s="53" t="n"/>
      <c r="V66" s="53">
        <f>SUM(F66:U66)</f>
        <v/>
      </c>
    </row>
    <row r="67">
      <c r="C67" s="11" t="inlineStr">
        <is>
          <t> </t>
        </is>
      </c>
      <c r="F67" s="55" t="n"/>
      <c r="G67" s="55" t="n"/>
      <c r="H67" s="55">
        <f>SUM(H62:H66)</f>
        <v/>
      </c>
      <c r="I67" s="55" t="n"/>
      <c r="J67" s="55" t="n"/>
      <c r="K67" s="55">
        <f>SUM(K62:K66)</f>
        <v/>
      </c>
      <c r="L67" s="55" t="n"/>
      <c r="M67" s="55" t="n"/>
      <c r="N67" s="55">
        <f>SUM(N62:N66)</f>
        <v/>
      </c>
      <c r="O67" s="55">
        <f>SUM(O62:O66)</f>
        <v/>
      </c>
      <c r="P67" s="55" t="n"/>
      <c r="Q67" s="55">
        <f>SUM(Q62:Q66)</f>
        <v/>
      </c>
      <c r="R67" s="55">
        <f>SUM(R62:R66)</f>
        <v/>
      </c>
      <c r="S67" s="55">
        <f>SUM(S62:S66)</f>
        <v/>
      </c>
      <c r="T67" s="55">
        <f>SUM(T62:T66)</f>
        <v/>
      </c>
      <c r="U67" s="55" t="n"/>
      <c r="V67" s="55">
        <f>SUM(V62:V66)</f>
        <v/>
      </c>
    </row>
    <row r="68">
      <c r="F68" s="38" t="n"/>
      <c r="G68" s="38" t="n"/>
      <c r="H68" s="38" t="n"/>
      <c r="I68" s="38" t="n"/>
      <c r="J68" s="38" t="n"/>
      <c r="K68" s="38" t="n"/>
      <c r="L68" s="38" t="n"/>
      <c r="M68" s="38" t="n"/>
      <c r="N68" s="38" t="n"/>
      <c r="O68" s="38" t="n"/>
      <c r="P68" s="38" t="n"/>
      <c r="Q68" s="38" t="n"/>
      <c r="R68" s="38" t="n"/>
      <c r="S68" s="38" t="n"/>
      <c r="T68" s="38" t="n"/>
      <c r="U68" s="38" t="n"/>
      <c r="V68" s="38" t="n"/>
    </row>
    <row r="69" ht="19.5" customHeight="1" s="58" thickBot="1">
      <c r="A69" s="45" t="inlineStr">
        <is>
          <t>Total Identified Flash to Actual Variances</t>
        </is>
      </c>
      <c r="F69" s="34">
        <f>+F67+F51+F43+F36+F27+F14+F58+F47</f>
        <v/>
      </c>
      <c r="G69" s="36" t="n"/>
      <c r="H69" s="34">
        <f>+H67+H51+H43+H36+H27+H14+H58+H47</f>
        <v/>
      </c>
      <c r="I69" s="38" t="n"/>
      <c r="J69" s="34">
        <f>+J67+J51+J43+J36+J27+J14+J58+J47</f>
        <v/>
      </c>
      <c r="K69" s="34">
        <f>+K67+K51+K43+K36+K27+K14+K58+K47</f>
        <v/>
      </c>
      <c r="L69" s="34">
        <f>+L67+L51+L43+L36+L27+L14+L58+L47</f>
        <v/>
      </c>
      <c r="M69" s="34">
        <f>+M67+M51+M43+M36+M27+M14+M58+M47</f>
        <v/>
      </c>
      <c r="N69" s="34">
        <f>+N67+N51+N43+N36+N27+N14+N58+N47</f>
        <v/>
      </c>
      <c r="O69" s="34">
        <f>+O67+O51+O43+O36+O27+O14+O58+O47</f>
        <v/>
      </c>
      <c r="P69" s="34">
        <f>+P67+P51+P43+P36+P27+P14+P58+P47</f>
        <v/>
      </c>
      <c r="Q69" s="34">
        <f>+Q67+Q51+Q43+Q36+Q27+Q14+Q58+Q47</f>
        <v/>
      </c>
      <c r="R69" s="34">
        <f>+R67+R51+R43+R36+R27+R14+R58+R47</f>
        <v/>
      </c>
      <c r="S69" s="34">
        <f>+S67+S51+S43+S36+S27+S14+S58+S47</f>
        <v/>
      </c>
      <c r="T69" s="34">
        <f>+T67+T51+T43+T36+T27+T14+T58+T47</f>
        <v/>
      </c>
      <c r="U69" s="34">
        <f>+U67+U51+U43+U36+U27+U14+U58+U47</f>
        <v/>
      </c>
      <c r="V69" s="34">
        <f>+V67+V51+V43+V36+V27+V14+V58+V47</f>
        <v/>
      </c>
    </row>
    <row r="70" ht="12" customHeight="1" s="58" thickTop="1">
      <c r="F70" s="36" t="n"/>
      <c r="G70" s="36" t="n"/>
      <c r="H70" s="36" t="n"/>
      <c r="I70" s="36" t="n"/>
      <c r="J70" s="36" t="n"/>
      <c r="K70" s="36" t="n"/>
      <c r="L70" s="36" t="n"/>
      <c r="M70" s="36" t="n"/>
      <c r="N70" s="36" t="n"/>
      <c r="O70" s="36" t="n"/>
      <c r="P70" s="36" t="n"/>
      <c r="Q70" s="36" t="n"/>
      <c r="R70" s="36" t="n"/>
      <c r="S70" s="36" t="n"/>
      <c r="T70" s="36" t="n"/>
      <c r="U70" s="36" t="n"/>
      <c r="V70" s="36" t="n"/>
    </row>
    <row r="71">
      <c r="A71" s="45" t="inlineStr">
        <is>
          <t>Unexplained Variance</t>
        </is>
      </c>
      <c r="F71" s="36">
        <f>F8-F69</f>
        <v/>
      </c>
      <c r="G71" s="36" t="n"/>
      <c r="H71" s="36">
        <f>H8-H69</f>
        <v/>
      </c>
      <c r="I71" s="36" t="n"/>
      <c r="J71" s="36">
        <f>J8-J69</f>
        <v/>
      </c>
      <c r="K71" s="36">
        <f>K8-K69</f>
        <v/>
      </c>
      <c r="L71" s="36">
        <f>L8-L69</f>
        <v/>
      </c>
      <c r="M71" s="36">
        <f>M8-M69</f>
        <v/>
      </c>
      <c r="N71" s="36">
        <f>N8-N69</f>
        <v/>
      </c>
      <c r="O71" s="36">
        <f>O8-O69</f>
        <v/>
      </c>
      <c r="P71" s="36">
        <f>P8-P69</f>
        <v/>
      </c>
      <c r="Q71" s="36">
        <f>Q8-Q69</f>
        <v/>
      </c>
      <c r="R71" s="36">
        <f>R8-R69</f>
        <v/>
      </c>
      <c r="S71" s="36">
        <f>S8-S69</f>
        <v/>
      </c>
      <c r="T71" s="36">
        <f>T8-T69</f>
        <v/>
      </c>
      <c r="U71" s="36">
        <f>U8-U69</f>
        <v/>
      </c>
      <c r="V71" s="36">
        <f>V8-V69</f>
        <v/>
      </c>
    </row>
    <row r="72"/>
    <row r="73"/>
    <row r="74">
      <c r="V74" s="39" t="n"/>
    </row>
    <row r="75">
      <c r="S75" s="11" t="inlineStr">
        <is>
          <t> </t>
        </is>
      </c>
    </row>
  </sheetData>
  <mergeCells count="4">
    <mergeCell ref="A2:V2"/>
    <mergeCell ref="A1:V1"/>
    <mergeCell ref="A4:V4"/>
    <mergeCell ref="A3:V3"/>
  </mergeCells>
  <pageMargins left="0.75" right="0.75" top="1" bottom="1" header="0.5" footer="0.5"/>
  <pageSetup orientation="landscape" scale="46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T70"/>
  <sheetViews>
    <sheetView topLeftCell="A30" workbookViewId="0">
      <pane xSplit="3" topLeftCell="P1" activePane="topRight" state="frozen"/>
      <selection activeCell="A6" sqref="A6"/>
      <selection pane="topRight" activeCell="S60" sqref="S60"/>
    </sheetView>
  </sheetViews>
  <sheetFormatPr baseColWidth="8" defaultRowHeight="11.25"/>
  <cols>
    <col width="2.7109375" customWidth="1" style="11" min="1" max="1"/>
    <col width="4.28515625" customWidth="1" style="11" min="2" max="2"/>
    <col width="54.85546875" customWidth="1" style="11" min="3" max="3"/>
    <col width="5.7109375" customWidth="1" style="11" min="4" max="4"/>
    <col width="4.28515625" customWidth="1" style="11" min="5" max="5"/>
    <col width="14" customWidth="1" style="11" min="6" max="6"/>
    <col width="3.42578125" customWidth="1" style="11" min="7" max="7"/>
    <col width="11.7109375" customWidth="1" style="11" min="8" max="8"/>
    <col width="4.85546875" customWidth="1" style="11" min="9" max="9"/>
    <col width="11.7109375" customWidth="1" style="11" min="10" max="10"/>
    <col width="13" customWidth="1" style="11" min="11" max="11"/>
    <col width="11.7109375" customWidth="1" style="11" min="12" max="13"/>
    <col width="13" customWidth="1" style="38" min="14" max="14"/>
    <col width="13" customWidth="1" style="11" min="15" max="15"/>
    <col width="13.5703125" customWidth="1" style="38" min="16" max="16"/>
    <col width="13.140625" customWidth="1" style="11" min="17" max="17"/>
    <col width="13.5703125" customWidth="1" style="11" min="18" max="18"/>
    <col width="11.5703125" customWidth="1" style="11" min="19" max="20"/>
    <col width="13.5703125" customWidth="1" style="11" min="21" max="21"/>
    <col width="9.140625" customWidth="1" style="11" min="22" max="16384"/>
  </cols>
  <sheetData>
    <row r="1" ht="15.75" customFormat="1" customHeight="1" s="42">
      <c r="A1" s="57" t="inlineStr">
        <is>
          <t>Enron North America</t>
        </is>
      </c>
    </row>
    <row r="2" ht="20.25" customFormat="1" customHeight="1" s="43">
      <c r="A2" s="59" t="inlineStr">
        <is>
          <t>WEST  Desk</t>
        </is>
      </c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62" t="n"/>
      <c r="AP2" s="62" t="n"/>
      <c r="AQ2" s="62" t="n"/>
      <c r="AR2" s="62" t="n"/>
      <c r="AS2" s="62" t="n"/>
      <c r="AT2" s="62" t="n"/>
      <c r="AU2" s="62" t="n"/>
      <c r="AV2" s="62" t="n"/>
      <c r="AW2" s="62" t="n"/>
      <c r="AX2" s="62" t="n"/>
      <c r="AY2" s="62" t="n"/>
      <c r="AZ2" s="62" t="n"/>
      <c r="BA2" s="62" t="n"/>
      <c r="BB2" s="62" t="n"/>
      <c r="BC2" s="62" t="n"/>
      <c r="BD2" s="62" t="n"/>
      <c r="BE2" s="62" t="n"/>
      <c r="BF2" s="62" t="n"/>
      <c r="BG2" s="62" t="n"/>
      <c r="BH2" s="62" t="n"/>
      <c r="BI2" s="62" t="n"/>
      <c r="BJ2" s="62" t="n"/>
      <c r="BK2" s="62" t="n"/>
      <c r="BL2" s="62" t="n"/>
      <c r="BM2" s="62" t="n"/>
      <c r="BN2" s="62" t="n"/>
      <c r="BO2" s="62" t="n"/>
      <c r="BP2" s="62" t="n"/>
      <c r="BQ2" s="62" t="n"/>
      <c r="BR2" s="62" t="n"/>
      <c r="BS2" s="62" t="n"/>
      <c r="BT2" s="62" t="n"/>
      <c r="BU2" s="62" t="n"/>
      <c r="BV2" s="62" t="n"/>
      <c r="BW2" s="62" t="n"/>
      <c r="BX2" s="62" t="n"/>
      <c r="BY2" s="62" t="n"/>
      <c r="BZ2" s="62" t="n"/>
      <c r="CA2" s="62" t="n"/>
      <c r="CB2" s="62" t="n"/>
      <c r="CC2" s="62" t="n"/>
      <c r="CD2" s="62" t="n"/>
      <c r="CE2" s="62" t="n"/>
      <c r="CF2" s="62" t="n"/>
      <c r="CG2" s="62" t="n"/>
      <c r="CH2" s="62" t="n"/>
      <c r="CI2" s="62" t="n"/>
      <c r="CJ2" s="62" t="n"/>
      <c r="CK2" s="62" t="n"/>
      <c r="CL2" s="62" t="n"/>
      <c r="CM2" s="62" t="n"/>
      <c r="CN2" s="62" t="n"/>
      <c r="CO2" s="62" t="n"/>
      <c r="CP2" s="62" t="n"/>
      <c r="CQ2" s="62" t="n"/>
      <c r="CR2" s="62" t="n"/>
      <c r="CS2" s="62" t="n"/>
      <c r="CT2" s="62" t="n"/>
      <c r="CU2" s="62" t="n"/>
      <c r="CV2" s="62" t="n"/>
      <c r="CW2" s="62" t="n"/>
      <c r="CX2" s="62" t="n"/>
      <c r="CY2" s="62" t="n"/>
      <c r="CZ2" s="62" t="n"/>
      <c r="DA2" s="62" t="n"/>
      <c r="DB2" s="62" t="n"/>
      <c r="DC2" s="62" t="n"/>
      <c r="DD2" s="62" t="n"/>
      <c r="DE2" s="62" t="n"/>
      <c r="DF2" s="62" t="n"/>
      <c r="DG2" s="62" t="n"/>
      <c r="DH2" s="62" t="n"/>
      <c r="DI2" s="62" t="n"/>
      <c r="DJ2" s="62" t="n"/>
      <c r="DK2" s="62" t="n"/>
      <c r="DL2" s="62" t="n"/>
      <c r="DM2" s="62" t="n"/>
      <c r="DN2" s="62" t="n"/>
      <c r="DO2" s="62" t="n"/>
      <c r="DP2" s="62" t="n"/>
      <c r="DQ2" s="62" t="n"/>
      <c r="DR2" s="62" t="n"/>
      <c r="DS2" s="62" t="n"/>
      <c r="DT2" s="62" t="n"/>
      <c r="DU2" s="62" t="n"/>
      <c r="DV2" s="62" t="n"/>
      <c r="DW2" s="62" t="n"/>
      <c r="DX2" s="62" t="n"/>
      <c r="DY2" s="62" t="n"/>
      <c r="DZ2" s="62" t="n"/>
      <c r="EA2" s="62" t="n"/>
      <c r="EB2" s="62" t="n"/>
      <c r="EC2" s="62" t="n"/>
      <c r="ED2" s="62" t="n"/>
      <c r="EE2" s="62" t="n"/>
      <c r="EF2" s="62" t="n"/>
      <c r="EG2" s="62" t="n"/>
      <c r="EH2" s="62" t="n"/>
      <c r="EI2" s="62" t="n"/>
      <c r="EJ2" s="62" t="n"/>
      <c r="EK2" s="62" t="n"/>
      <c r="EL2" s="62" t="n"/>
      <c r="EM2" s="62" t="n"/>
      <c r="EN2" s="62" t="n"/>
      <c r="EO2" s="62" t="n"/>
      <c r="EP2" s="62" t="n"/>
      <c r="EQ2" s="62" t="n"/>
      <c r="ER2" s="62" t="n"/>
      <c r="ES2" s="62" t="n"/>
      <c r="ET2" s="62" t="n"/>
      <c r="EU2" s="62" t="n"/>
      <c r="EV2" s="62" t="n"/>
      <c r="EW2" s="62" t="n"/>
      <c r="EX2" s="62" t="n"/>
      <c r="EY2" s="62" t="n"/>
      <c r="EZ2" s="62" t="n"/>
      <c r="FA2" s="62" t="n"/>
      <c r="FB2" s="62" t="n"/>
      <c r="FC2" s="62" t="n"/>
      <c r="FD2" s="62" t="n"/>
      <c r="FE2" s="62" t="n"/>
      <c r="FF2" s="62" t="n"/>
      <c r="FG2" s="62" t="n"/>
      <c r="FH2" s="62" t="n"/>
      <c r="FI2" s="62" t="n"/>
      <c r="FJ2" s="62" t="n"/>
      <c r="FK2" s="62" t="n"/>
      <c r="FL2" s="62" t="n"/>
      <c r="FM2" s="62" t="n"/>
      <c r="FN2" s="62" t="n"/>
      <c r="FO2" s="62" t="n"/>
      <c r="FP2" s="62" t="n"/>
      <c r="FQ2" s="62" t="n"/>
      <c r="FR2" s="62" t="n"/>
      <c r="FS2" s="62" t="n"/>
      <c r="FT2" s="62" t="n"/>
      <c r="FU2" s="62" t="n"/>
      <c r="FV2" s="62" t="n"/>
      <c r="FW2" s="62" t="n"/>
      <c r="FX2" s="62" t="n"/>
      <c r="FY2" s="62" t="n"/>
      <c r="FZ2" s="62" t="n"/>
      <c r="GA2" s="62" t="n"/>
      <c r="GB2" s="62" t="n"/>
      <c r="GC2" s="62" t="n"/>
      <c r="GD2" s="62" t="n"/>
      <c r="GE2" s="62" t="n"/>
      <c r="GF2" s="62" t="n"/>
      <c r="GG2" s="62" t="n"/>
      <c r="GH2" s="62" t="n"/>
      <c r="GI2" s="62" t="n"/>
      <c r="GJ2" s="62" t="n"/>
      <c r="GK2" s="62" t="n"/>
      <c r="GL2" s="62" t="n"/>
      <c r="GM2" s="62" t="n"/>
      <c r="GN2" s="62" t="n"/>
      <c r="GO2" s="62" t="n"/>
      <c r="GP2" s="62" t="n"/>
      <c r="GQ2" s="62" t="n"/>
      <c r="GR2" s="62" t="n"/>
      <c r="GS2" s="62" t="n"/>
      <c r="GT2" s="62" t="n"/>
      <c r="GU2" s="62" t="n"/>
      <c r="GV2" s="62" t="n"/>
      <c r="GW2" s="62" t="n"/>
      <c r="GX2" s="62" t="n"/>
      <c r="GY2" s="62" t="n"/>
      <c r="GZ2" s="62" t="n"/>
      <c r="HA2" s="62" t="n"/>
      <c r="HB2" s="62" t="n"/>
      <c r="HC2" s="62" t="n"/>
      <c r="HD2" s="62" t="n"/>
      <c r="HE2" s="62" t="n"/>
      <c r="HF2" s="62" t="n"/>
      <c r="HG2" s="62" t="n"/>
      <c r="HH2" s="62" t="n"/>
      <c r="HI2" s="62" t="n"/>
      <c r="HJ2" s="62" t="n"/>
      <c r="HK2" s="62" t="n"/>
      <c r="HL2" s="62" t="n"/>
      <c r="HM2" s="62" t="n"/>
      <c r="HN2" s="62" t="n"/>
      <c r="HO2" s="62" t="n"/>
      <c r="HP2" s="62" t="n"/>
      <c r="HQ2" s="62" t="n"/>
      <c r="HR2" s="62" t="n"/>
      <c r="HS2" s="62" t="n"/>
      <c r="HT2" s="62" t="n"/>
      <c r="HU2" s="62" t="n"/>
      <c r="HV2" s="62" t="n"/>
      <c r="HW2" s="62" t="n"/>
      <c r="HX2" s="62" t="n"/>
      <c r="HY2" s="62" t="n"/>
      <c r="HZ2" s="62" t="n"/>
      <c r="IA2" s="62" t="n"/>
      <c r="IB2" s="62" t="n"/>
      <c r="IC2" s="62" t="n"/>
      <c r="ID2" s="62" t="n"/>
      <c r="IE2" s="62" t="n"/>
      <c r="IF2" s="62" t="n"/>
      <c r="IG2" s="62" t="n"/>
      <c r="IH2" s="62" t="n"/>
      <c r="II2" s="62" t="n"/>
      <c r="IJ2" s="62" t="n"/>
      <c r="IK2" s="62" t="n"/>
      <c r="IL2" s="62" t="n"/>
      <c r="IM2" s="62" t="n"/>
      <c r="IN2" s="62" t="n"/>
      <c r="IO2" s="62" t="n"/>
      <c r="IP2" s="62" t="n"/>
      <c r="IQ2" s="62" t="n"/>
      <c r="IR2" s="62" t="n"/>
      <c r="IS2" s="62" t="n"/>
      <c r="IT2" s="62" t="n"/>
    </row>
    <row r="3" ht="15.75" customFormat="1" customHeight="1" s="44">
      <c r="A3" s="57" t="inlineStr">
        <is>
          <t>Summary of [Person_1] to Actual Variance</t>
        </is>
      </c>
      <c r="V3" s="63" t="n"/>
      <c r="W3" s="63" t="n"/>
      <c r="X3" s="63" t="n"/>
      <c r="Y3" s="63" t="n"/>
      <c r="Z3" s="63" t="n"/>
      <c r="AA3" s="63" t="n"/>
      <c r="AB3" s="63" t="n"/>
      <c r="AC3" s="63" t="n"/>
      <c r="AD3" s="63" t="n"/>
      <c r="AE3" s="63" t="n"/>
      <c r="AF3" s="63" t="n"/>
      <c r="AG3" s="63" t="n"/>
      <c r="AH3" s="63" t="n"/>
      <c r="AI3" s="63" t="n"/>
      <c r="AJ3" s="63" t="n"/>
      <c r="AK3" s="63" t="n"/>
      <c r="AL3" s="63" t="n"/>
      <c r="AM3" s="63" t="n"/>
      <c r="AN3" s="63" t="n"/>
      <c r="AO3" s="63" t="n"/>
      <c r="AP3" s="63" t="n"/>
      <c r="AQ3" s="63" t="n"/>
      <c r="AR3" s="63" t="n"/>
      <c r="AS3" s="63" t="n"/>
      <c r="AT3" s="63" t="n"/>
      <c r="AU3" s="63" t="n"/>
      <c r="AV3" s="63" t="n"/>
      <c r="AW3" s="63" t="n"/>
      <c r="AX3" s="63" t="n"/>
      <c r="AY3" s="63" t="n"/>
      <c r="AZ3" s="63" t="n"/>
      <c r="BA3" s="63" t="n"/>
      <c r="BB3" s="63" t="n"/>
      <c r="BC3" s="63" t="n"/>
      <c r="BD3" s="63" t="n"/>
      <c r="BE3" s="63" t="n"/>
      <c r="BF3" s="63" t="n"/>
      <c r="BG3" s="63" t="n"/>
      <c r="BH3" s="63" t="n"/>
      <c r="BI3" s="63" t="n"/>
      <c r="BJ3" s="63" t="n"/>
      <c r="BK3" s="63" t="n"/>
      <c r="BL3" s="63" t="n"/>
      <c r="BM3" s="63" t="n"/>
      <c r="BN3" s="63" t="n"/>
      <c r="BO3" s="63" t="n"/>
      <c r="BP3" s="63" t="n"/>
      <c r="BQ3" s="63" t="n"/>
      <c r="BR3" s="63" t="n"/>
      <c r="BS3" s="63" t="n"/>
      <c r="BT3" s="63" t="n"/>
      <c r="BU3" s="63" t="n"/>
      <c r="BV3" s="63" t="n"/>
      <c r="BW3" s="63" t="n"/>
      <c r="BX3" s="63" t="n"/>
      <c r="BY3" s="63" t="n"/>
      <c r="BZ3" s="63" t="n"/>
      <c r="CA3" s="63" t="n"/>
      <c r="CB3" s="63" t="n"/>
      <c r="CC3" s="63" t="n"/>
      <c r="CD3" s="63" t="n"/>
      <c r="CE3" s="63" t="n"/>
      <c r="CF3" s="63" t="n"/>
      <c r="CG3" s="63" t="n"/>
      <c r="CH3" s="63" t="n"/>
      <c r="CI3" s="63" t="n"/>
      <c r="CJ3" s="63" t="n"/>
      <c r="CK3" s="63" t="n"/>
      <c r="CL3" s="63" t="n"/>
      <c r="CM3" s="63" t="n"/>
      <c r="CN3" s="63" t="n"/>
      <c r="CO3" s="63" t="n"/>
      <c r="CP3" s="63" t="n"/>
      <c r="CQ3" s="63" t="n"/>
      <c r="CR3" s="63" t="n"/>
      <c r="CS3" s="63" t="n"/>
      <c r="CT3" s="63" t="n"/>
      <c r="CU3" s="63" t="n"/>
      <c r="CV3" s="63" t="n"/>
      <c r="CW3" s="63" t="n"/>
      <c r="CX3" s="63" t="n"/>
      <c r="CY3" s="63" t="n"/>
      <c r="CZ3" s="63" t="n"/>
      <c r="DA3" s="63" t="n"/>
      <c r="DB3" s="63" t="n"/>
      <c r="DC3" s="63" t="n"/>
      <c r="DD3" s="63" t="n"/>
      <c r="DE3" s="63" t="n"/>
      <c r="DF3" s="63" t="n"/>
      <c r="DG3" s="63" t="n"/>
      <c r="DH3" s="63" t="n"/>
      <c r="DI3" s="63" t="n"/>
      <c r="DJ3" s="63" t="n"/>
      <c r="DK3" s="63" t="n"/>
      <c r="DL3" s="63" t="n"/>
      <c r="DM3" s="63" t="n"/>
      <c r="DN3" s="63" t="n"/>
      <c r="DO3" s="63" t="n"/>
      <c r="DP3" s="63" t="n"/>
      <c r="DQ3" s="63" t="n"/>
      <c r="DR3" s="63" t="n"/>
      <c r="DS3" s="63" t="n"/>
      <c r="DT3" s="63" t="n"/>
      <c r="DU3" s="63" t="n"/>
      <c r="DV3" s="63" t="n"/>
      <c r="DW3" s="63" t="n"/>
      <c r="DX3" s="63" t="n"/>
      <c r="DY3" s="63" t="n"/>
      <c r="DZ3" s="63" t="n"/>
      <c r="EA3" s="63" t="n"/>
      <c r="EB3" s="63" t="n"/>
      <c r="EC3" s="63" t="n"/>
      <c r="ED3" s="63" t="n"/>
      <c r="EE3" s="63" t="n"/>
      <c r="EF3" s="63" t="n"/>
      <c r="EG3" s="63" t="n"/>
      <c r="EH3" s="63" t="n"/>
      <c r="EI3" s="63" t="n"/>
      <c r="EJ3" s="63" t="n"/>
      <c r="EK3" s="63" t="n"/>
      <c r="EL3" s="63" t="n"/>
      <c r="EM3" s="63" t="n"/>
      <c r="EN3" s="63" t="n"/>
      <c r="EO3" s="63" t="n"/>
      <c r="EP3" s="63" t="n"/>
      <c r="EQ3" s="63" t="n"/>
      <c r="ER3" s="63" t="n"/>
      <c r="ES3" s="63" t="n"/>
      <c r="ET3" s="63" t="n"/>
      <c r="EU3" s="63" t="n"/>
      <c r="EV3" s="63" t="n"/>
      <c r="EW3" s="63" t="n"/>
      <c r="EX3" s="63" t="n"/>
      <c r="EY3" s="63" t="n"/>
      <c r="EZ3" s="63" t="n"/>
      <c r="FA3" s="63" t="n"/>
      <c r="FB3" s="63" t="n"/>
      <c r="FC3" s="63" t="n"/>
      <c r="FD3" s="63" t="n"/>
      <c r="FE3" s="63" t="n"/>
      <c r="FF3" s="63" t="n"/>
      <c r="FG3" s="63" t="n"/>
      <c r="FH3" s="63" t="n"/>
      <c r="FI3" s="63" t="n"/>
      <c r="FJ3" s="63" t="n"/>
      <c r="FK3" s="63" t="n"/>
      <c r="FL3" s="63" t="n"/>
      <c r="FM3" s="63" t="n"/>
      <c r="FN3" s="63" t="n"/>
      <c r="FO3" s="63" t="n"/>
      <c r="FP3" s="63" t="n"/>
      <c r="FQ3" s="63" t="n"/>
      <c r="FR3" s="63" t="n"/>
      <c r="FS3" s="63" t="n"/>
      <c r="FT3" s="63" t="n"/>
      <c r="FU3" s="63" t="n"/>
      <c r="FV3" s="63" t="n"/>
      <c r="FW3" s="63" t="n"/>
      <c r="FX3" s="63" t="n"/>
      <c r="FY3" s="63" t="n"/>
      <c r="FZ3" s="63" t="n"/>
      <c r="GA3" s="63" t="n"/>
      <c r="GB3" s="63" t="n"/>
      <c r="GC3" s="63" t="n"/>
      <c r="GD3" s="63" t="n"/>
      <c r="GE3" s="63" t="n"/>
      <c r="GF3" s="63" t="n"/>
      <c r="GG3" s="63" t="n"/>
      <c r="GH3" s="63" t="n"/>
      <c r="GI3" s="63" t="n"/>
      <c r="GJ3" s="63" t="n"/>
      <c r="GK3" s="63" t="n"/>
      <c r="GL3" s="63" t="n"/>
      <c r="GM3" s="63" t="n"/>
      <c r="GN3" s="63" t="n"/>
      <c r="GO3" s="63" t="n"/>
      <c r="GP3" s="63" t="n"/>
      <c r="GQ3" s="63" t="n"/>
      <c r="GR3" s="63" t="n"/>
      <c r="GS3" s="63" t="n"/>
      <c r="GT3" s="63" t="n"/>
      <c r="GU3" s="63" t="n"/>
      <c r="GV3" s="63" t="n"/>
      <c r="GW3" s="63" t="n"/>
      <c r="GX3" s="63" t="n"/>
      <c r="GY3" s="63" t="n"/>
      <c r="GZ3" s="63" t="n"/>
      <c r="HA3" s="63" t="n"/>
      <c r="HB3" s="63" t="n"/>
      <c r="HC3" s="63" t="n"/>
      <c r="HD3" s="63" t="n"/>
      <c r="HE3" s="63" t="n"/>
      <c r="HF3" s="63" t="n"/>
      <c r="HG3" s="63" t="n"/>
      <c r="HH3" s="63" t="n"/>
      <c r="HI3" s="63" t="n"/>
      <c r="HJ3" s="63" t="n"/>
      <c r="HK3" s="63" t="n"/>
      <c r="HL3" s="63" t="n"/>
      <c r="HM3" s="63" t="n"/>
      <c r="HN3" s="63" t="n"/>
      <c r="HO3" s="63" t="n"/>
      <c r="HP3" s="63" t="n"/>
      <c r="HQ3" s="63" t="n"/>
      <c r="HR3" s="63" t="n"/>
      <c r="HS3" s="63" t="n"/>
      <c r="HT3" s="63" t="n"/>
      <c r="HU3" s="63" t="n"/>
      <c r="HV3" s="63" t="n"/>
      <c r="HW3" s="63" t="n"/>
      <c r="HX3" s="63" t="n"/>
      <c r="HY3" s="63" t="n"/>
      <c r="HZ3" s="63" t="n"/>
      <c r="IA3" s="63" t="n"/>
      <c r="IB3" s="63" t="n"/>
      <c r="IC3" s="63" t="n"/>
      <c r="ID3" s="63" t="n"/>
      <c r="IE3" s="63" t="n"/>
      <c r="IF3" s="63" t="n"/>
      <c r="IG3" s="63" t="n"/>
      <c r="IH3" s="63" t="n"/>
      <c r="II3" s="63" t="n"/>
      <c r="IJ3" s="63" t="n"/>
      <c r="IK3" s="63" t="n"/>
      <c r="IL3" s="63" t="n"/>
      <c r="IM3" s="63" t="n"/>
      <c r="IN3" s="63" t="n"/>
      <c r="IO3" s="63" t="n"/>
      <c r="IP3" s="63" t="n"/>
      <c r="IQ3" s="63" t="n"/>
      <c r="IR3" s="63" t="n"/>
      <c r="IS3" s="63" t="n"/>
      <c r="IT3" s="63" t="n"/>
    </row>
    <row r="4" ht="12.75" customFormat="1" customHeight="1" s="45">
      <c r="A4" s="61" t="inlineStr">
        <is>
          <t>(Income)/ Expense to Desk</t>
        </is>
      </c>
      <c r="V4" s="64" t="n"/>
      <c r="W4" s="64" t="n"/>
      <c r="X4" s="64" t="n"/>
      <c r="Y4" s="64" t="n"/>
      <c r="Z4" s="64" t="n"/>
      <c r="AA4" s="64" t="n"/>
      <c r="AB4" s="64" t="n"/>
      <c r="AC4" s="64" t="n"/>
      <c r="AD4" s="64" t="n"/>
      <c r="AE4" s="64" t="n"/>
      <c r="AF4" s="64" t="n"/>
      <c r="AG4" s="64" t="n"/>
      <c r="AH4" s="64" t="n"/>
      <c r="AI4" s="64" t="n"/>
      <c r="AJ4" s="64" t="n"/>
      <c r="AK4" s="64" t="n"/>
      <c r="AL4" s="64" t="n"/>
      <c r="AM4" s="64" t="n"/>
      <c r="AN4" s="64" t="n"/>
      <c r="AO4" s="64" t="n"/>
      <c r="AP4" s="64" t="n"/>
      <c r="AQ4" s="64" t="n"/>
      <c r="AR4" s="64" t="n"/>
      <c r="AS4" s="64" t="n"/>
      <c r="AT4" s="64" t="n"/>
      <c r="AU4" s="64" t="n"/>
      <c r="AV4" s="64" t="n"/>
      <c r="AW4" s="64" t="n"/>
      <c r="AX4" s="64" t="n"/>
      <c r="AY4" s="64" t="n"/>
      <c r="AZ4" s="64" t="n"/>
      <c r="BA4" s="64" t="n"/>
      <c r="BB4" s="64" t="n"/>
      <c r="BC4" s="64" t="n"/>
      <c r="BD4" s="64" t="n"/>
      <c r="BE4" s="64" t="n"/>
      <c r="BF4" s="64" t="n"/>
      <c r="BG4" s="64" t="n"/>
      <c r="BH4" s="64" t="n"/>
      <c r="BI4" s="64" t="n"/>
      <c r="BJ4" s="64" t="n"/>
      <c r="BK4" s="64" t="n"/>
      <c r="BL4" s="64" t="n"/>
      <c r="BM4" s="64" t="n"/>
      <c r="BN4" s="64" t="n"/>
      <c r="BO4" s="64" t="n"/>
      <c r="BP4" s="64" t="n"/>
      <c r="BQ4" s="64" t="n"/>
      <c r="BR4" s="64" t="n"/>
      <c r="BS4" s="64" t="n"/>
      <c r="BT4" s="64" t="n"/>
      <c r="BU4" s="64" t="n"/>
      <c r="BV4" s="64" t="n"/>
      <c r="BW4" s="64" t="n"/>
      <c r="BX4" s="64" t="n"/>
      <c r="BY4" s="64" t="n"/>
      <c r="BZ4" s="64" t="n"/>
      <c r="CA4" s="64" t="n"/>
      <c r="CB4" s="64" t="n"/>
      <c r="CC4" s="64" t="n"/>
      <c r="CD4" s="64" t="n"/>
      <c r="CE4" s="64" t="n"/>
      <c r="CF4" s="64" t="n"/>
      <c r="CG4" s="64" t="n"/>
      <c r="CH4" s="64" t="n"/>
      <c r="CI4" s="64" t="n"/>
      <c r="CJ4" s="64" t="n"/>
      <c r="CK4" s="64" t="n"/>
      <c r="CL4" s="64" t="n"/>
      <c r="CM4" s="64" t="n"/>
      <c r="CN4" s="64" t="n"/>
      <c r="CO4" s="64" t="n"/>
      <c r="CP4" s="64" t="n"/>
      <c r="CQ4" s="64" t="n"/>
      <c r="CR4" s="64" t="n"/>
      <c r="CS4" s="64" t="n"/>
      <c r="CT4" s="64" t="n"/>
      <c r="CU4" s="64" t="n"/>
      <c r="CV4" s="64" t="n"/>
      <c r="CW4" s="64" t="n"/>
      <c r="CX4" s="64" t="n"/>
      <c r="CY4" s="64" t="n"/>
      <c r="CZ4" s="64" t="n"/>
      <c r="DA4" s="64" t="n"/>
      <c r="DB4" s="64" t="n"/>
      <c r="DC4" s="64" t="n"/>
      <c r="DD4" s="64" t="n"/>
      <c r="DE4" s="64" t="n"/>
      <c r="DF4" s="64" t="n"/>
      <c r="DG4" s="64" t="n"/>
      <c r="DH4" s="64" t="n"/>
      <c r="DI4" s="64" t="n"/>
      <c r="DJ4" s="64" t="n"/>
      <c r="DK4" s="64" t="n"/>
      <c r="DL4" s="64" t="n"/>
      <c r="DM4" s="64" t="n"/>
      <c r="DN4" s="64" t="n"/>
      <c r="DO4" s="64" t="n"/>
      <c r="DP4" s="64" t="n"/>
      <c r="DQ4" s="64" t="n"/>
      <c r="DR4" s="64" t="n"/>
      <c r="DS4" s="64" t="n"/>
      <c r="DT4" s="64" t="n"/>
      <c r="DU4" s="64" t="n"/>
      <c r="DV4" s="64" t="n"/>
      <c r="DW4" s="64" t="n"/>
      <c r="DX4" s="64" t="n"/>
      <c r="DY4" s="64" t="n"/>
      <c r="DZ4" s="64" t="n"/>
      <c r="EA4" s="64" t="n"/>
      <c r="EB4" s="64" t="n"/>
      <c r="EC4" s="64" t="n"/>
      <c r="ED4" s="64" t="n"/>
      <c r="EE4" s="64" t="n"/>
      <c r="EF4" s="64" t="n"/>
      <c r="EG4" s="64" t="n"/>
      <c r="EH4" s="64" t="n"/>
      <c r="EI4" s="64" t="n"/>
      <c r="EJ4" s="64" t="n"/>
      <c r="EK4" s="64" t="n"/>
      <c r="EL4" s="64" t="n"/>
      <c r="EM4" s="64" t="n"/>
      <c r="EN4" s="64" t="n"/>
      <c r="EO4" s="64" t="n"/>
      <c r="EP4" s="64" t="n"/>
      <c r="EQ4" s="64" t="n"/>
      <c r="ER4" s="64" t="n"/>
      <c r="ES4" s="64" t="n"/>
      <c r="ET4" s="64" t="n"/>
      <c r="EU4" s="64" t="n"/>
      <c r="EV4" s="64" t="n"/>
      <c r="EW4" s="64" t="n"/>
      <c r="EX4" s="64" t="n"/>
      <c r="EY4" s="64" t="n"/>
      <c r="EZ4" s="64" t="n"/>
      <c r="FA4" s="64" t="n"/>
      <c r="FB4" s="64" t="n"/>
      <c r="FC4" s="64" t="n"/>
      <c r="FD4" s="64" t="n"/>
      <c r="FE4" s="64" t="n"/>
      <c r="FF4" s="64" t="n"/>
      <c r="FG4" s="64" t="n"/>
      <c r="FH4" s="64" t="n"/>
      <c r="FI4" s="64" t="n"/>
      <c r="FJ4" s="64" t="n"/>
      <c r="FK4" s="64" t="n"/>
      <c r="FL4" s="64" t="n"/>
      <c r="FM4" s="64" t="n"/>
      <c r="FN4" s="64" t="n"/>
      <c r="FO4" s="64" t="n"/>
      <c r="FP4" s="64" t="n"/>
      <c r="FQ4" s="64" t="n"/>
      <c r="FR4" s="64" t="n"/>
      <c r="FS4" s="64" t="n"/>
      <c r="FT4" s="64" t="n"/>
      <c r="FU4" s="64" t="n"/>
      <c r="FV4" s="64" t="n"/>
      <c r="FW4" s="64" t="n"/>
      <c r="FX4" s="64" t="n"/>
      <c r="FY4" s="64" t="n"/>
      <c r="FZ4" s="64" t="n"/>
      <c r="GA4" s="64" t="n"/>
      <c r="GB4" s="64" t="n"/>
      <c r="GC4" s="64" t="n"/>
      <c r="GD4" s="64" t="n"/>
      <c r="GE4" s="64" t="n"/>
      <c r="GF4" s="64" t="n"/>
      <c r="GG4" s="64" t="n"/>
      <c r="GH4" s="64" t="n"/>
      <c r="GI4" s="64" t="n"/>
      <c r="GJ4" s="64" t="n"/>
      <c r="GK4" s="64" t="n"/>
      <c r="GL4" s="64" t="n"/>
      <c r="GM4" s="64" t="n"/>
      <c r="GN4" s="64" t="n"/>
      <c r="GO4" s="64" t="n"/>
      <c r="GP4" s="64" t="n"/>
      <c r="GQ4" s="64" t="n"/>
      <c r="GR4" s="64" t="n"/>
      <c r="GS4" s="64" t="n"/>
      <c r="GT4" s="64" t="n"/>
      <c r="GU4" s="64" t="n"/>
      <c r="GV4" s="64" t="n"/>
      <c r="GW4" s="64" t="n"/>
      <c r="GX4" s="64" t="n"/>
      <c r="GY4" s="64" t="n"/>
      <c r="GZ4" s="64" t="n"/>
      <c r="HA4" s="64" t="n"/>
      <c r="HB4" s="64" t="n"/>
      <c r="HC4" s="64" t="n"/>
      <c r="HD4" s="64" t="n"/>
      <c r="HE4" s="64" t="n"/>
      <c r="HF4" s="64" t="n"/>
      <c r="HG4" s="64" t="n"/>
      <c r="HH4" s="64" t="n"/>
      <c r="HI4" s="64" t="n"/>
      <c r="HJ4" s="64" t="n"/>
      <c r="HK4" s="64" t="n"/>
      <c r="HL4" s="64" t="n"/>
      <c r="HM4" s="64" t="n"/>
      <c r="HN4" s="64" t="n"/>
      <c r="HO4" s="64" t="n"/>
      <c r="HP4" s="64" t="n"/>
      <c r="HQ4" s="64" t="n"/>
      <c r="HR4" s="64" t="n"/>
      <c r="HS4" s="64" t="n"/>
      <c r="HT4" s="64" t="n"/>
      <c r="HU4" s="64" t="n"/>
      <c r="HV4" s="64" t="n"/>
      <c r="HW4" s="64" t="n"/>
      <c r="HX4" s="64" t="n"/>
      <c r="HY4" s="64" t="n"/>
      <c r="HZ4" s="64" t="n"/>
      <c r="IA4" s="64" t="n"/>
      <c r="IB4" s="64" t="n"/>
      <c r="IC4" s="64" t="n"/>
      <c r="ID4" s="64" t="n"/>
      <c r="IE4" s="64" t="n"/>
      <c r="IF4" s="64" t="n"/>
      <c r="IG4" s="64" t="n"/>
      <c r="IH4" s="64" t="n"/>
      <c r="II4" s="64" t="n"/>
      <c r="IJ4" s="64" t="n"/>
      <c r="IK4" s="64" t="n"/>
      <c r="IL4" s="64" t="n"/>
      <c r="IM4" s="64" t="n"/>
      <c r="IN4" s="64" t="n"/>
      <c r="IO4" s="64" t="n"/>
      <c r="IP4" s="64" t="n"/>
      <c r="IQ4" s="64" t="n"/>
      <c r="IR4" s="64" t="n"/>
      <c r="IS4" s="64" t="n"/>
      <c r="IT4" s="64" t="n"/>
    </row>
    <row r="5" ht="12.75" customHeight="1" s="58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  <c r="IS5" s="9" t="n"/>
    </row>
    <row r="6" ht="30.75" customHeight="1" s="58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  <c r="IS6" s="9" t="n"/>
    </row>
    <row r="7">
      <c r="F7" s="12" t="inlineStr">
        <is>
          <t>PRE 1999</t>
        </is>
      </c>
      <c r="G7" s="13" t="n"/>
      <c r="H7" s="12" t="inlineStr">
        <is>
          <t>1st QTR 99</t>
        </is>
      </c>
      <c r="I7" s="12" t="n"/>
      <c r="J7" s="12" t="n">
        <v>9904</v>
      </c>
      <c r="K7" s="12" t="n">
        <v>9905</v>
      </c>
      <c r="L7" s="12" t="n">
        <v>9906</v>
      </c>
      <c r="M7" s="12" t="n">
        <v>9907</v>
      </c>
      <c r="N7" s="12" t="n">
        <v>9908</v>
      </c>
      <c r="O7" s="12" t="n">
        <v>9909</v>
      </c>
      <c r="P7" s="12" t="n">
        <v>9910</v>
      </c>
      <c r="Q7" s="12" t="n">
        <v>9911</v>
      </c>
      <c r="R7" s="12" t="n">
        <v>9912</v>
      </c>
      <c r="S7" s="40" t="inlineStr">
        <is>
          <t>0001</t>
        </is>
      </c>
      <c r="T7" s="40" t="inlineStr">
        <is>
          <t>0002</t>
        </is>
      </c>
      <c r="U7" s="12" t="inlineStr">
        <is>
          <t>Total</t>
        </is>
      </c>
    </row>
    <row r="8" ht="21.75" customFormat="1" customHeight="1" s="15">
      <c r="A8" s="15" t="inlineStr">
        <is>
          <t xml:space="preserve">Total Flash to Actual Variance </t>
        </is>
      </c>
      <c r="C8" s="15" t="n"/>
      <c r="F8" s="16" t="n">
        <v>-64030</v>
      </c>
      <c r="G8" s="16" t="n"/>
      <c r="H8" s="16">
        <f>-52284-38219+897021</f>
        <v/>
      </c>
      <c r="I8" s="16" t="n"/>
      <c r="J8" s="16" t="n">
        <v>101811</v>
      </c>
      <c r="K8" s="16" t="n">
        <v>-167483</v>
      </c>
      <c r="L8" s="16" t="n">
        <v>45019</v>
      </c>
      <c r="M8" s="16" t="n">
        <v>941950</v>
      </c>
      <c r="N8" s="17" t="n">
        <v>1492733</v>
      </c>
      <c r="O8" s="16" t="n">
        <v>452663</v>
      </c>
      <c r="P8" s="17" t="n">
        <v>921391</v>
      </c>
      <c r="Q8" s="16" t="n">
        <v>465831</v>
      </c>
      <c r="R8" s="16" t="n">
        <v>2154695</v>
      </c>
      <c r="S8" s="16" t="n">
        <v>3741019</v>
      </c>
      <c r="T8" s="16" t="n">
        <v>1125508</v>
      </c>
      <c r="U8" s="16">
        <f>SUM(F8:T8)</f>
        <v/>
      </c>
    </row>
    <row r="9" ht="12" customFormat="1" customHeight="1" s="45">
      <c r="B9" s="45" t="inlineStr">
        <is>
          <t>stated as of 2/29/00 GL</t>
        </is>
      </c>
      <c r="C9" s="45" t="n"/>
      <c r="F9" s="20" t="n"/>
      <c r="G9" s="20" t="n"/>
      <c r="H9" s="20" t="n"/>
      <c r="I9" s="20" t="n"/>
      <c r="J9" s="20" t="n"/>
      <c r="K9" s="20" t="n"/>
      <c r="L9" s="20" t="n"/>
      <c r="M9" s="20" t="n"/>
      <c r="N9" s="21" t="n"/>
      <c r="O9" s="20" t="n"/>
      <c r="P9" s="21" t="n"/>
      <c r="Q9" s="20" t="n"/>
      <c r="R9" s="20" t="n"/>
      <c r="S9" s="20" t="n"/>
      <c r="T9" s="20" t="n"/>
      <c r="U9" s="20" t="n"/>
    </row>
    <row r="10" ht="12" customFormat="1" customHeight="1" s="45">
      <c r="C10" s="45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1" t="n"/>
      <c r="O10" s="20" t="n"/>
      <c r="P10" s="21" t="n"/>
      <c r="Q10" s="20" t="n"/>
      <c r="R10" s="20" t="n"/>
      <c r="S10" s="20" t="n"/>
      <c r="T10" s="20" t="n"/>
      <c r="U10" s="20" t="n"/>
    </row>
    <row r="11" ht="12" customHeight="1" s="58">
      <c r="B11" s="22" t="inlineStr">
        <is>
          <t>Proposed Adjustments to NGP&amp;L,  03/31/00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  <c r="U11" s="55" t="n"/>
    </row>
    <row r="12" ht="12" customHeight="1" s="58">
      <c r="B12" s="22" t="n"/>
      <c r="C12" s="33" t="inlineStr">
        <is>
          <t>American Public Phase 1 CPR adj</t>
        </is>
      </c>
      <c r="F12" s="55" t="n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  <c r="Q12" s="50" t="n">
        <v>-249804</v>
      </c>
      <c r="R12" s="55" t="n"/>
      <c r="S12" s="55" t="n"/>
      <c r="T12" s="55" t="n"/>
      <c r="U12" s="55">
        <f>SUM(F12:T12)</f>
        <v/>
      </c>
    </row>
    <row r="13" ht="12" customHeight="1" s="58">
      <c r="B13" s="22" t="n"/>
      <c r="C13" s="11" t="inlineStr">
        <is>
          <t>Current month</t>
        </is>
      </c>
      <c r="F13" s="53" t="n"/>
      <c r="G13" s="55" t="n"/>
      <c r="H13" s="53" t="n"/>
      <c r="I13" s="55" t="n"/>
      <c r="J13" s="53" t="n"/>
      <c r="K13" s="53" t="n"/>
      <c r="L13" s="53" t="n"/>
      <c r="M13" s="53" t="n"/>
      <c r="N13" s="53" t="n"/>
      <c r="O13" s="53" t="n"/>
      <c r="P13" s="53" t="n"/>
      <c r="Q13" s="53" t="n">
        <v>0</v>
      </c>
      <c r="R13" s="53" t="inlineStr">
        <is>
          <t> </t>
        </is>
      </c>
      <c r="S13" s="53" t="n">
        <v>3273126</v>
      </c>
      <c r="T13" s="53" t="n"/>
      <c r="U13" s="53">
        <f>SUM(F13:T13)</f>
        <v/>
      </c>
    </row>
    <row r="14">
      <c r="C14" s="11" t="inlineStr">
        <is>
          <t> </t>
        </is>
      </c>
      <c r="F14" s="55">
        <f>SUM(F13:F13)</f>
        <v/>
      </c>
      <c r="G14" s="55" t="n"/>
      <c r="H14" s="55">
        <f>SUM(H13:H13)</f>
        <v/>
      </c>
      <c r="I14" s="55" t="n"/>
      <c r="J14" s="55">
        <f>SUM(J13:J13)</f>
        <v/>
      </c>
      <c r="K14" s="55">
        <f>SUM(K13:K13)</f>
        <v/>
      </c>
      <c r="L14" s="55">
        <f>SUM(L13:L13)</f>
        <v/>
      </c>
      <c r="M14" s="55">
        <f>SUM(M13:M13)</f>
        <v/>
      </c>
      <c r="N14" s="55">
        <f>SUM(N13:N13)</f>
        <v/>
      </c>
      <c r="O14" s="55">
        <f>SUM(O11:O13)</f>
        <v/>
      </c>
      <c r="P14" s="55">
        <f>SUM(P11:P13)</f>
        <v/>
      </c>
      <c r="Q14" s="55">
        <f>SUM(Q12:Q13)</f>
        <v/>
      </c>
      <c r="R14" s="55">
        <f>SUM(R13:R13)</f>
        <v/>
      </c>
      <c r="S14" s="55">
        <f>SUM(S13:S13)</f>
        <v/>
      </c>
      <c r="T14" s="55" t="n"/>
      <c r="U14" s="55">
        <f>SUM(U11:U13)</f>
        <v/>
      </c>
    </row>
    <row r="15" ht="12" customHeight="1" s="58">
      <c r="B15" s="22" t="inlineStr">
        <is>
          <t xml:space="preserve">Outstanding Variances </t>
        </is>
      </c>
      <c r="F15" s="55" t="n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  <c r="Q15" s="55" t="n"/>
      <c r="R15" s="55" t="n"/>
      <c r="S15" s="55" t="n"/>
      <c r="T15" s="55" t="n"/>
      <c r="U15" s="55" t="n"/>
    </row>
    <row r="16">
      <c r="B16" s="31" t="n"/>
      <c r="C16" s="30" t="n"/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  <c r="U16" s="55" t="n"/>
    </row>
    <row r="17">
      <c r="B17" s="31" t="n"/>
      <c r="C17" s="30" t="inlineStr">
        <is>
          <t>Settlements</t>
        </is>
      </c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  <c r="U17" s="55" t="n"/>
    </row>
    <row r="18">
      <c r="B18" s="31" t="n"/>
      <c r="C18" s="11" t="inlineStr">
        <is>
          <t>BC Gas Utility Purchase PMA 0001 GL</t>
        </is>
      </c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>
        <v>-60251</v>
      </c>
      <c r="R18" s="55" t="n"/>
      <c r="S18" s="55" t="n"/>
      <c r="T18" s="55" t="n"/>
      <c r="U18" s="55">
        <f>SUM(F18:T18)</f>
        <v/>
      </c>
    </row>
    <row r="19">
      <c r="B19" s="31" t="n"/>
      <c r="C19" s="11" t="inlineStr">
        <is>
          <t>City of Pasadena - waiting on phase II info - invoice in draft status</t>
        </is>
      </c>
      <c r="F19" s="55" t="n"/>
      <c r="G19" s="55" t="n"/>
      <c r="H19" s="55" t="n"/>
      <c r="I19" s="55" t="n"/>
      <c r="J19" s="55" t="n"/>
      <c r="K19" s="55" t="n"/>
      <c r="L19" s="55" t="n"/>
      <c r="M19" s="55" t="n"/>
      <c r="N19" s="55" t="n"/>
      <c r="O19" s="55" t="n"/>
      <c r="P19" s="55" t="n"/>
      <c r="Q19" s="55" t="n"/>
      <c r="R19" s="55" t="n"/>
      <c r="S19" s="55" t="n">
        <v>-18890</v>
      </c>
      <c r="T19" s="55" t="n"/>
      <c r="U19" s="55">
        <f>SUM(F19:T19)</f>
        <v/>
      </c>
    </row>
    <row r="20">
      <c r="B20" s="31" t="n"/>
      <c r="C20" s="11" t="inlineStr">
        <is>
          <t>HPLC sales invoices in draft status</t>
        </is>
      </c>
      <c r="F20" s="55" t="n"/>
      <c r="G20" s="55" t="n"/>
      <c r="H20" s="55" t="n"/>
      <c r="I20" s="55" t="n"/>
      <c r="J20" s="55" t="n"/>
      <c r="K20" s="55" t="n"/>
      <c r="L20" s="55" t="n"/>
      <c r="M20" s="55" t="n"/>
      <c r="N20" s="55" t="n"/>
      <c r="O20" s="55" t="n"/>
      <c r="P20" s="55" t="n"/>
      <c r="Q20" s="55" t="n"/>
      <c r="R20" s="55" t="n"/>
      <c r="S20" s="55" t="n">
        <v>-20213</v>
      </c>
      <c r="T20" s="55" t="n"/>
      <c r="U20" s="55">
        <f>SUM(F20:T20)</f>
        <v/>
      </c>
    </row>
    <row r="21">
      <c r="B21" s="31" t="n"/>
      <c r="C21" s="11" t="inlineStr">
        <is>
          <t>Enron Canada Purchase PMA 0001 GL</t>
        </is>
      </c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>
        <v>42413</v>
      </c>
      <c r="R21" s="55" t="n"/>
      <c r="S21" s="55" t="n"/>
      <c r="T21" s="55" t="n"/>
      <c r="U21" s="55">
        <f>SUM(F21:T21)</f>
        <v/>
      </c>
    </row>
    <row r="22">
      <c r="B22" s="31" t="n"/>
      <c r="C22" s="11" t="inlineStr">
        <is>
          <t>Burbank Purchase PMA 0002 GL</t>
        </is>
      </c>
      <c r="F22" s="55" t="n"/>
      <c r="G22" s="55" t="n"/>
      <c r="H22" s="55" t="n"/>
      <c r="I22" s="55" t="n"/>
      <c r="J22" s="55" t="n"/>
      <c r="K22" s="55" t="n"/>
      <c r="L22" s="55" t="n"/>
      <c r="M22" s="55" t="n"/>
      <c r="N22" s="55" t="n"/>
      <c r="O22" s="55" t="n"/>
      <c r="P22" s="55" t="n"/>
      <c r="Q22" s="55" t="n"/>
      <c r="R22" s="55" t="n">
        <v>5050</v>
      </c>
      <c r="S22" s="55" t="n"/>
      <c r="T22" s="55" t="n"/>
      <c r="U22" s="55">
        <f>SUM(F22:T22)</f>
        <v/>
      </c>
    </row>
    <row r="23">
      <c r="B23" s="31" t="n"/>
      <c r="C23" s="11" t="inlineStr">
        <is>
          <t>Citizens Purchase PMA 0002 GL</t>
        </is>
      </c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  <c r="O23" s="55" t="n">
        <v>27478</v>
      </c>
      <c r="P23" s="55" t="n">
        <v>-29943</v>
      </c>
      <c r="Q23" s="55" t="n">
        <v>109826</v>
      </c>
      <c r="R23" s="55" t="n"/>
      <c r="S23" s="55" t="n"/>
      <c r="T23" s="55" t="n"/>
      <c r="U23" s="55">
        <f>SUM(F23:T23)</f>
        <v/>
      </c>
    </row>
    <row r="24">
      <c r="B24" s="31" t="n"/>
      <c r="C24" s="11" t="inlineStr">
        <is>
          <t>Enervest Purchase PMA 0002 GL</t>
        </is>
      </c>
      <c r="F24" s="55" t="n"/>
      <c r="G24" s="55" t="n"/>
      <c r="H24" s="55" t="n"/>
      <c r="I24" s="55" t="n"/>
      <c r="J24" s="55" t="n"/>
      <c r="K24" s="55" t="n"/>
      <c r="L24" s="55" t="n"/>
      <c r="M24" s="55" t="n"/>
      <c r="N24" s="55" t="n"/>
      <c r="O24" s="55" t="n">
        <v>-40599</v>
      </c>
      <c r="P24" s="55" t="n">
        <v>-31258</v>
      </c>
      <c r="Q24" s="55" t="n">
        <v>-80684</v>
      </c>
      <c r="R24" s="55" t="n">
        <v>-29782</v>
      </c>
      <c r="S24" s="55" t="n"/>
      <c r="T24" s="55" t="n"/>
      <c r="U24" s="55">
        <f>SUM(F24:T24)</f>
        <v/>
      </c>
    </row>
    <row r="25">
      <c r="B25" s="31" t="n"/>
      <c r="C25" s="11" t="inlineStr">
        <is>
          <t>California Energy Hub Purchase 0002 GL</t>
        </is>
      </c>
      <c r="F25" s="55" t="n"/>
      <c r="G25" s="55" t="n"/>
      <c r="H25" s="55" t="n"/>
      <c r="I25" s="55" t="n"/>
      <c r="J25" s="55" t="n"/>
      <c r="K25" s="55" t="n"/>
      <c r="L25" s="55" t="n"/>
      <c r="M25" s="55" t="n"/>
      <c r="N25" s="55" t="n"/>
      <c r="O25" s="55" t="n"/>
      <c r="P25" s="55" t="n"/>
      <c r="Q25" s="55" t="n"/>
      <c r="R25" s="55" t="n">
        <v>58347</v>
      </c>
      <c r="S25" s="55" t="n"/>
      <c r="T25" s="55" t="n"/>
      <c r="U25" s="55">
        <f>SUM(F25:T25)</f>
        <v/>
      </c>
    </row>
    <row r="26">
      <c r="B26" s="31" t="n"/>
      <c r="C26" s="11" t="inlineStr">
        <is>
          <t>Amoco Sales PMA in 10/99 GL</t>
        </is>
      </c>
      <c r="F26" s="53" t="n"/>
      <c r="G26" s="55" t="n"/>
      <c r="H26" s="53" t="n"/>
      <c r="I26" s="55" t="n"/>
      <c r="J26" s="32" t="n"/>
      <c r="K26" s="53" t="n"/>
      <c r="L26" s="53" t="n"/>
      <c r="M26" s="53" t="n"/>
      <c r="N26" s="53" t="n">
        <v>172286</v>
      </c>
      <c r="O26" s="53" t="n"/>
      <c r="P26" s="53" t="n"/>
      <c r="Q26" s="53" t="n"/>
      <c r="R26" s="53" t="n"/>
      <c r="S26" s="53" t="n"/>
      <c r="T26" s="53" t="n"/>
      <c r="U26" s="53">
        <f>SUM(F26:T26)</f>
        <v/>
      </c>
    </row>
    <row r="27">
      <c r="B27" s="31" t="n"/>
      <c r="C27" s="30" t="n"/>
      <c r="F27" s="55" t="n"/>
      <c r="G27" s="55" t="n"/>
      <c r="H27" s="55">
        <f>SUM(H18:H26)</f>
        <v/>
      </c>
      <c r="I27" s="55" t="n"/>
      <c r="J27" s="55" t="n"/>
      <c r="K27" s="55">
        <f>SUM(K18:K26)</f>
        <v/>
      </c>
      <c r="L27" s="55" t="n"/>
      <c r="M27" s="55">
        <f>SUM(M18:M26)</f>
        <v/>
      </c>
      <c r="N27" s="55">
        <f>SUM(N18:N26)</f>
        <v/>
      </c>
      <c r="O27" s="55">
        <f>SUM(O18:O26)</f>
        <v/>
      </c>
      <c r="P27" s="55">
        <f>SUM(P18:P26)</f>
        <v/>
      </c>
      <c r="Q27" s="55">
        <f>SUM(Q18:Q26)</f>
        <v/>
      </c>
      <c r="R27" s="55">
        <f>SUM(R18:R26)</f>
        <v/>
      </c>
      <c r="S27" s="55">
        <f>SUM(S18:S26)</f>
        <v/>
      </c>
      <c r="T27" s="55" t="n"/>
      <c r="U27" s="55">
        <f>SUM(U18:U26)</f>
        <v/>
      </c>
    </row>
    <row r="28">
      <c r="B28" s="31" t="n"/>
      <c r="C28" s="30" t="n"/>
      <c r="F28" s="55" t="n"/>
      <c r="G28" s="55" t="n"/>
      <c r="H28" s="55" t="n"/>
      <c r="I28" s="55" t="n"/>
      <c r="J28" s="55" t="n"/>
      <c r="K28" s="55" t="n"/>
      <c r="L28" s="55" t="n"/>
      <c r="M28" s="55" t="n"/>
      <c r="N28" s="55" t="n"/>
      <c r="O28" s="55" t="n"/>
      <c r="P28" s="55" t="n"/>
      <c r="Q28" s="55" t="n"/>
      <c r="R28" s="55" t="n"/>
      <c r="S28" s="55" t="n"/>
      <c r="T28" s="55" t="n"/>
      <c r="U28" s="55" t="n"/>
    </row>
    <row r="29">
      <c r="B29" s="31" t="n"/>
      <c r="C29" s="30" t="inlineStr">
        <is>
          <t>Volume Management</t>
        </is>
      </c>
      <c r="F29" s="55" t="n"/>
      <c r="G29" s="55" t="n"/>
      <c r="H29" s="55" t="n"/>
      <c r="I29" s="55" t="n"/>
      <c r="J29" s="55" t="n"/>
      <c r="K29" s="55" t="n"/>
      <c r="L29" s="55" t="n"/>
      <c r="M29" s="55" t="n"/>
      <c r="N29" s="55" t="n"/>
      <c r="O29" s="55" t="n"/>
      <c r="P29" s="55" t="n"/>
      <c r="Q29" s="55" t="n"/>
      <c r="R29" s="55" t="n"/>
      <c r="S29" s="55" t="n"/>
      <c r="T29" s="55" t="n"/>
      <c r="U29" s="55" t="n"/>
    </row>
    <row r="30">
      <c r="B30" s="31" t="n"/>
      <c r="C30" s="11" t="inlineStr">
        <is>
          <t>Fuel Expense</t>
        </is>
      </c>
      <c r="F30" s="55" t="n"/>
      <c r="G30" s="55" t="n"/>
      <c r="H30" s="55" t="n"/>
      <c r="I30" s="55" t="n"/>
      <c r="J30" s="55" t="n"/>
      <c r="K30" s="55" t="n"/>
      <c r="L30" s="55" t="n"/>
      <c r="M30" s="55" t="n"/>
      <c r="N30" s="55" t="n"/>
      <c r="O30" s="55" t="n"/>
      <c r="P30" s="55" t="inlineStr">
        <is>
          <t> </t>
        </is>
      </c>
      <c r="Q30" s="55" t="n"/>
      <c r="R30" s="55" t="n">
        <v>199628</v>
      </c>
      <c r="S30" s="55" t="n"/>
      <c r="T30" s="55" t="n"/>
      <c r="U30" s="55">
        <f>SUM(F30:T30)</f>
        <v/>
      </c>
    </row>
    <row r="31">
      <c r="B31" s="31" t="n"/>
      <c r="C31" s="11" t="inlineStr">
        <is>
          <t>Pacific Gas and Electric PMA expected</t>
        </is>
      </c>
      <c r="F31" s="55" t="n"/>
      <c r="G31" s="55" t="n"/>
      <c r="H31" s="55" t="n"/>
      <c r="I31" s="55" t="n"/>
      <c r="J31" s="55" t="n"/>
      <c r="K31" s="55" t="n"/>
      <c r="L31" s="55" t="n"/>
      <c r="M31" s="55" t="n"/>
      <c r="N31" s="55" t="n"/>
      <c r="O31" s="55" t="n"/>
      <c r="P31" s="55" t="n"/>
      <c r="Q31" s="55" t="n"/>
      <c r="R31" s="55" t="n"/>
      <c r="S31" s="55" t="n">
        <v>15932</v>
      </c>
      <c r="T31" s="55" t="n"/>
      <c r="U31" s="55">
        <f>SUM(F31:T31)</f>
        <v/>
      </c>
    </row>
    <row r="32">
      <c r="B32" s="31" t="n"/>
      <c r="C32" s="11" t="inlineStr">
        <is>
          <t>[Person_2] PMA 0001 GL</t>
        </is>
      </c>
      <c r="F32" s="55" t="n"/>
      <c r="G32" s="55" t="n"/>
      <c r="H32" s="55" t="n"/>
      <c r="I32" s="55" t="n"/>
      <c r="J32" s="55" t="n"/>
      <c r="K32" s="55" t="n"/>
      <c r="L32" s="55" t="n"/>
      <c r="M32" s="55" t="n"/>
      <c r="N32" s="55" t="n"/>
      <c r="O32" s="55" t="n"/>
      <c r="P32" s="55">
        <f>90105.5+9562.3</f>
        <v/>
      </c>
      <c r="Q32" s="55" t="n"/>
      <c r="R32" s="55" t="n"/>
      <c r="S32" s="55" t="n"/>
      <c r="T32" s="55" t="n"/>
      <c r="U32" s="55">
        <f>SUM(F32:T32)</f>
        <v/>
      </c>
    </row>
    <row r="33">
      <c r="B33" s="31" t="n"/>
      <c r="C33" s="11" t="inlineStr">
        <is>
          <t>[Person_3] 0002 GL</t>
        </is>
      </c>
      <c r="F33" s="55">
        <f>139305-202133.07</f>
        <v/>
      </c>
      <c r="G33" s="55" t="n"/>
      <c r="H33" s="55">
        <f>9502+5868+2879</f>
        <v/>
      </c>
      <c r="I33" s="55" t="n"/>
      <c r="J33" s="55" t="n">
        <v>8194</v>
      </c>
      <c r="K33" s="55" t="n">
        <v>2204</v>
      </c>
      <c r="L33" s="55" t="n">
        <v>9719</v>
      </c>
      <c r="M33" s="55" t="n">
        <v>7479</v>
      </c>
      <c r="N33" s="55" t="n">
        <v>7727</v>
      </c>
      <c r="O33" s="55" t="inlineStr">
        <is>
          <t> </t>
        </is>
      </c>
      <c r="P33" s="55" t="n"/>
      <c r="Q33" s="55" t="n"/>
      <c r="R33" s="55" t="n"/>
      <c r="S33" s="55" t="n"/>
      <c r="T33" s="55" t="n"/>
      <c r="U33" s="55">
        <f>SUM(F33:T33)</f>
        <v/>
      </c>
    </row>
    <row r="34">
      <c r="B34" s="31" t="n"/>
      <c r="C34" s="11" t="inlineStr">
        <is>
          <t>Interdesk transactions</t>
        </is>
      </c>
      <c r="F34" s="53" t="n"/>
      <c r="G34" s="55" t="n"/>
      <c r="H34" s="53" t="n">
        <v>18599</v>
      </c>
      <c r="I34" s="55" t="n"/>
      <c r="J34" s="53" t="n">
        <v>94094</v>
      </c>
      <c r="K34" s="53" t="n">
        <v>62069</v>
      </c>
      <c r="L34" s="53" t="n">
        <v>37307</v>
      </c>
      <c r="M34" s="53" t="n">
        <v>122360</v>
      </c>
      <c r="N34" s="53" t="n"/>
      <c r="O34" s="53" t="n">
        <v>-106337</v>
      </c>
      <c r="P34" s="53" t="n"/>
      <c r="Q34" s="53" t="n">
        <v>-126586</v>
      </c>
      <c r="R34" s="53" t="n"/>
      <c r="S34" s="53" t="n"/>
      <c r="T34" s="53" t="n"/>
      <c r="U34" s="53">
        <f>SUM(F34:T34)</f>
        <v/>
      </c>
    </row>
    <row r="35">
      <c r="B35" s="31" t="n"/>
      <c r="C35" s="30" t="n"/>
      <c r="F35" s="55">
        <f>SUM(F30:F34)</f>
        <v/>
      </c>
      <c r="G35" s="55" t="n"/>
      <c r="H35" s="55">
        <f>SUM(H30:H34)</f>
        <v/>
      </c>
      <c r="I35" s="55" t="n"/>
      <c r="J35" s="55">
        <f>SUM(J30:J34)</f>
        <v/>
      </c>
      <c r="K35" s="55">
        <f>SUM(K30:K34)</f>
        <v/>
      </c>
      <c r="L35" s="55">
        <f>SUM(L30:L34)</f>
        <v/>
      </c>
      <c r="M35" s="55">
        <f>SUM(M30:M34)</f>
        <v/>
      </c>
      <c r="N35" s="55">
        <f>SUM(N30:N34)</f>
        <v/>
      </c>
      <c r="O35" s="55">
        <f>SUM(O30:O34)</f>
        <v/>
      </c>
      <c r="P35" s="55">
        <f>SUM(P30:P34)</f>
        <v/>
      </c>
      <c r="Q35" s="55">
        <f>SUM(Q34:Q34)</f>
        <v/>
      </c>
      <c r="R35" s="55">
        <f>SUM(R30:R34)</f>
        <v/>
      </c>
      <c r="S35" s="55">
        <f>SUM(S30:S34)</f>
        <v/>
      </c>
      <c r="T35" s="55" t="n"/>
      <c r="U35" s="55">
        <f>SUM(U30:U34)</f>
        <v/>
      </c>
    </row>
    <row r="36">
      <c r="B36" s="31" t="n"/>
      <c r="C36" s="30" t="inlineStr">
        <is>
          <t>Economics</t>
        </is>
      </c>
      <c r="F36" s="55" t="n"/>
      <c r="G36" s="55" t="n"/>
      <c r="H36" s="55" t="n"/>
      <c r="I36" s="55" t="n"/>
      <c r="J36" s="55" t="n"/>
      <c r="K36" s="55" t="n"/>
      <c r="L36" s="55" t="n"/>
      <c r="M36" s="55" t="n"/>
      <c r="N36" s="55" t="n"/>
      <c r="O36" s="55" t="n"/>
      <c r="P36" s="55" t="n"/>
      <c r="Q36" s="55" t="n"/>
      <c r="R36" s="55" t="n"/>
      <c r="S36" s="55" t="n"/>
      <c r="T36" s="55" t="n"/>
      <c r="U36" s="55" t="n"/>
    </row>
    <row r="37">
      <c r="B37" s="31" t="n"/>
      <c r="C37" s="11" t="inlineStr">
        <is>
          <t>Fort James Sales PMA 12/99 GL</t>
        </is>
      </c>
      <c r="F37" s="55" t="n"/>
      <c r="G37" s="55" t="n"/>
      <c r="H37" s="55" t="n"/>
      <c r="I37" s="55" t="n"/>
      <c r="J37" s="55" t="n"/>
      <c r="K37" s="55" t="n"/>
      <c r="L37" s="55" t="n"/>
      <c r="M37" s="55" t="n"/>
      <c r="N37" s="55" t="n"/>
      <c r="O37" s="55" t="n"/>
      <c r="P37" s="55" t="n"/>
      <c r="Q37" s="55" t="n">
        <v>120269</v>
      </c>
      <c r="R37" s="55" t="n"/>
      <c r="S37" s="55" t="n"/>
      <c r="T37" s="55" t="n"/>
      <c r="U37" s="55">
        <f>SUM(F37:T37)</f>
        <v/>
      </c>
    </row>
    <row r="38">
      <c r="B38" s="31" t="n"/>
      <c r="C38" s="11" t="inlineStr">
        <is>
          <t>Synthetic storage deals that should turn around in future</t>
        </is>
      </c>
      <c r="F38" s="55" t="n"/>
      <c r="G38" s="55" t="n"/>
      <c r="H38" s="55" t="n"/>
      <c r="I38" s="55" t="n"/>
      <c r="J38" s="55" t="n"/>
      <c r="K38" s="55" t="n"/>
      <c r="L38" s="55" t="n"/>
      <c r="M38" s="55" t="n"/>
      <c r="N38" s="55" t="n"/>
      <c r="O38" s="55" t="n"/>
      <c r="P38" s="55" t="n"/>
      <c r="Q38" s="55" t="n"/>
      <c r="R38" s="55" t="n">
        <v>1428734</v>
      </c>
      <c r="S38" s="55">
        <f>-555624+57040+282570-2088</f>
        <v/>
      </c>
      <c r="T38" s="55" t="n"/>
      <c r="U38" s="55">
        <f>SUM(F38:T38)</f>
        <v/>
      </c>
    </row>
    <row r="39">
      <c r="B39" s="31" t="n"/>
      <c r="C39" s="11" t="inlineStr">
        <is>
          <t>Synthetic storage deals that were trued up for first quarter</t>
        </is>
      </c>
      <c r="F39" s="55" t="n"/>
      <c r="G39" s="55" t="n"/>
      <c r="H39" s="55" t="n">
        <v>518978</v>
      </c>
      <c r="I39" s="55" t="n"/>
      <c r="J39" s="55" t="n"/>
      <c r="K39" s="55" t="n"/>
      <c r="L39" s="55" t="n"/>
      <c r="M39" s="55" t="n"/>
      <c r="N39" s="55" t="n"/>
      <c r="O39" s="55" t="n"/>
      <c r="P39" s="55" t="n"/>
      <c r="Q39" s="55" t="n"/>
      <c r="R39" s="55" t="n"/>
      <c r="S39" s="55" t="n"/>
      <c r="T39" s="55" t="n"/>
      <c r="U39" s="55">
        <f>SUM(F39:T39)</f>
        <v/>
      </c>
    </row>
    <row r="40">
      <c r="B40" s="31" t="n"/>
      <c r="C40" s="11" t="inlineStr">
        <is>
          <t>Financial liquidations</t>
        </is>
      </c>
      <c r="F40" s="53" t="n"/>
      <c r="G40" s="55" t="n"/>
      <c r="H40" s="53" t="n">
        <v>0</v>
      </c>
      <c r="I40" s="55" t="n"/>
      <c r="J40" s="53" t="n"/>
      <c r="K40" s="53" t="n">
        <v>-24800</v>
      </c>
      <c r="L40" s="53" t="n"/>
      <c r="M40" s="53" t="n">
        <v>376073</v>
      </c>
      <c r="N40" s="53">
        <f>865970-174878</f>
        <v/>
      </c>
      <c r="O40" s="53" t="n">
        <v>102820</v>
      </c>
      <c r="P40" s="53" t="n">
        <v>421158</v>
      </c>
      <c r="Q40" s="53">
        <f>-178539+486498</f>
        <v/>
      </c>
      <c r="R40" s="53" t="n">
        <v>0</v>
      </c>
      <c r="S40" s="53" t="n">
        <v>0</v>
      </c>
      <c r="T40" s="53" t="n"/>
      <c r="U40" s="53">
        <f>SUM(F40:T40)</f>
        <v/>
      </c>
    </row>
    <row r="41">
      <c r="B41" s="31" t="n"/>
      <c r="C41" s="33" t="n"/>
      <c r="F41" s="55" t="n"/>
      <c r="G41" s="55" t="n"/>
      <c r="H41" s="55">
        <f>SUM(H37:H40)</f>
        <v/>
      </c>
      <c r="I41" s="55" t="n"/>
      <c r="J41" s="55" t="n"/>
      <c r="K41" s="55">
        <f>SUM(K40:K40)</f>
        <v/>
      </c>
      <c r="L41" s="55" t="n"/>
      <c r="M41" s="55">
        <f>SUM(M40:M40)</f>
        <v/>
      </c>
      <c r="N41" s="55">
        <f>SUM(N40:N40)</f>
        <v/>
      </c>
      <c r="O41" s="55">
        <f>+O40</f>
        <v/>
      </c>
      <c r="P41" s="55">
        <f>+P40</f>
        <v/>
      </c>
      <c r="Q41" s="55">
        <f>SUM(Q37:Q40)</f>
        <v/>
      </c>
      <c r="R41" s="55">
        <f>SUM(R37:R40)</f>
        <v/>
      </c>
      <c r="S41" s="55">
        <f>SUM(S37:S40)</f>
        <v/>
      </c>
      <c r="T41" s="55" t="n"/>
      <c r="U41" s="55">
        <f>SUM(U37:U40)</f>
        <v/>
      </c>
    </row>
    <row r="42">
      <c r="B42" s="31" t="n"/>
      <c r="F42" s="55" t="n"/>
      <c r="G42" s="55" t="n"/>
      <c r="H42" s="55" t="n"/>
      <c r="I42" s="55" t="n"/>
      <c r="J42" s="55" t="n"/>
      <c r="K42" s="55" t="n"/>
      <c r="L42" s="55" t="n"/>
      <c r="M42" s="55" t="n"/>
      <c r="N42" s="55" t="n"/>
      <c r="O42" s="55" t="n"/>
      <c r="P42" s="55" t="n"/>
      <c r="Q42" s="55" t="n"/>
      <c r="R42" s="55" t="n"/>
      <c r="S42" s="55" t="n"/>
      <c r="T42" s="55" t="n"/>
      <c r="U42" s="55" t="n"/>
    </row>
    <row r="43">
      <c r="B43" s="31" t="n"/>
      <c r="C43" s="30" t="inlineStr">
        <is>
          <t>Gas Accounting</t>
        </is>
      </c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  <c r="O43" s="55" t="n"/>
      <c r="P43" s="55" t="n"/>
      <c r="Q43" s="55" t="n"/>
      <c r="R43" s="55" t="n"/>
      <c r="S43" s="55" t="n"/>
      <c r="T43" s="55" t="n"/>
      <c r="U43" s="55" t="n"/>
    </row>
    <row r="44">
      <c r="B44" s="31" t="n"/>
      <c r="C44" s="11" t="inlineStr">
        <is>
          <t>Financial liquidations</t>
        </is>
      </c>
      <c r="F44" s="53" t="n"/>
      <c r="G44" s="55" t="n"/>
      <c r="H44" s="53" t="n"/>
      <c r="I44" s="55" t="n"/>
      <c r="J44" s="53" t="n"/>
      <c r="K44" s="53" t="n"/>
      <c r="L44" s="53" t="n"/>
      <c r="M44" s="53" t="n"/>
      <c r="N44" s="53" t="n"/>
      <c r="O44" s="53" t="n"/>
      <c r="P44" s="53" t="n"/>
      <c r="Q44" s="53" t="n"/>
      <c r="R44" s="53" t="n"/>
      <c r="S44" s="53">
        <f>12423+150105</f>
        <v/>
      </c>
      <c r="T44" s="53" t="n"/>
      <c r="U44" s="53">
        <f>SUM(F44:T44)</f>
        <v/>
      </c>
    </row>
    <row r="45">
      <c r="Q45" s="49">
        <f>SUM(Q44:Q44)</f>
        <v/>
      </c>
      <c r="S45" s="49">
        <f>SUM(S44:S44)</f>
        <v/>
      </c>
      <c r="U45" s="55">
        <f>SUM(U44:U44)</f>
        <v/>
      </c>
    </row>
    <row r="46"/>
    <row r="47">
      <c r="B47" s="31" t="n"/>
      <c r="C47" s="27" t="inlineStr">
        <is>
          <t>OA Group to Analyze</t>
        </is>
      </c>
      <c r="F47" s="55" t="n"/>
      <c r="G47" s="55" t="n"/>
      <c r="H47" s="55" t="n"/>
      <c r="I47" s="55" t="n"/>
      <c r="J47" s="55" t="n"/>
      <c r="K47" s="55" t="n"/>
      <c r="L47" s="55" t="n"/>
      <c r="M47" s="55" t="n"/>
      <c r="N47" s="55" t="n"/>
      <c r="O47" s="55" t="n"/>
      <c r="P47" s="55" t="n"/>
      <c r="Q47" s="55" t="n"/>
      <c r="R47" s="55" t="n"/>
      <c r="S47" s="55" t="n"/>
      <c r="T47" s="55" t="n"/>
      <c r="U47" s="55" t="n"/>
    </row>
    <row r="48" ht="12.75" customHeight="1" s="58">
      <c r="C48" s="55" t="inlineStr">
        <is>
          <t>Unanalyzed</t>
        </is>
      </c>
      <c r="D48" s="11" t="n"/>
      <c r="E48" s="11" t="n"/>
      <c r="F48" s="53" t="n"/>
      <c r="G48" s="55" t="n"/>
      <c r="H48" s="53" t="n">
        <v>0</v>
      </c>
      <c r="I48" s="55" t="n"/>
      <c r="J48" s="53" t="n"/>
      <c r="K48" s="53" t="n">
        <v>0</v>
      </c>
      <c r="L48" s="53" t="n"/>
      <c r="M48" s="53" t="n"/>
      <c r="N48" s="53" t="n"/>
      <c r="O48" s="53" t="n"/>
      <c r="P48" s="53" t="n"/>
      <c r="Q48" s="53" t="n"/>
      <c r="R48" s="53" t="n">
        <v>0</v>
      </c>
      <c r="S48" s="53" t="n">
        <v>0</v>
      </c>
      <c r="T48" s="53" t="n">
        <v>1125508</v>
      </c>
      <c r="U48" s="53">
        <f>SUM(F48:T48)</f>
        <v/>
      </c>
    </row>
    <row r="49">
      <c r="C49" s="11" t="inlineStr">
        <is>
          <t> </t>
        </is>
      </c>
      <c r="F49" s="55" t="n"/>
      <c r="G49" s="55" t="n"/>
      <c r="H49" s="55">
        <f>+H48</f>
        <v/>
      </c>
      <c r="I49" s="55" t="n"/>
      <c r="J49" s="55" t="n"/>
      <c r="K49" s="55">
        <f>+K48</f>
        <v/>
      </c>
      <c r="L49" s="55" t="n"/>
      <c r="M49" s="55" t="n"/>
      <c r="N49" s="55" t="n"/>
      <c r="O49" s="55" t="n"/>
      <c r="P49" s="55" t="n"/>
      <c r="Q49" s="55" t="n"/>
      <c r="R49" s="55">
        <f>+R48</f>
        <v/>
      </c>
      <c r="S49" s="55">
        <f>+S48</f>
        <v/>
      </c>
      <c r="T49" s="55">
        <f>+T48</f>
        <v/>
      </c>
      <c r="U49" s="55">
        <f>SUM(U48)</f>
        <v/>
      </c>
    </row>
    <row r="50">
      <c r="C50" s="30" t="n"/>
      <c r="F50" s="55" t="n"/>
      <c r="G50" s="55" t="n"/>
      <c r="H50" s="55" t="n"/>
      <c r="I50" s="55" t="n"/>
      <c r="J50" s="55" t="n"/>
      <c r="K50" s="55" t="n"/>
      <c r="L50" s="55" t="n"/>
      <c r="M50" s="55" t="n"/>
      <c r="N50" s="55" t="n"/>
      <c r="O50" s="55" t="n"/>
      <c r="P50" s="55" t="n"/>
      <c r="Q50" s="55" t="n"/>
      <c r="R50" s="55" t="n"/>
      <c r="S50" s="55" t="n"/>
      <c r="T50" s="55" t="n"/>
      <c r="U50" s="55" t="n"/>
    </row>
    <row r="51" ht="12" customHeight="1" s="58">
      <c r="B51" s="22" t="inlineStr">
        <is>
          <t>Outstanding Variances, resolution expected 03/00 GL</t>
        </is>
      </c>
      <c r="F51" s="55" t="n"/>
      <c r="G51" s="55" t="n"/>
      <c r="H51" s="55" t="n"/>
      <c r="I51" s="55" t="n"/>
      <c r="J51" s="55" t="n"/>
      <c r="K51" s="55" t="n"/>
      <c r="L51" s="55" t="n"/>
      <c r="M51" s="55" t="n"/>
      <c r="N51" s="55" t="n"/>
      <c r="O51" s="55" t="n"/>
      <c r="P51" s="55" t="n"/>
      <c r="Q51" s="55" t="n"/>
      <c r="R51" s="55" t="n"/>
      <c r="S51" s="55" t="n"/>
      <c r="T51" s="55" t="n"/>
      <c r="U51" s="55" t="n"/>
    </row>
    <row r="52" ht="12" customHeight="1" s="58">
      <c r="C52" s="22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  <c r="O52" s="55" t="n"/>
      <c r="P52" s="55" t="n"/>
      <c r="Q52" s="55" t="n"/>
      <c r="R52" s="55" t="n"/>
      <c r="S52" s="55" t="n"/>
      <c r="T52" s="55" t="n"/>
      <c r="U52" s="55" t="n"/>
    </row>
    <row r="53" ht="12" customHeight="1" s="58">
      <c r="C53" s="46" t="inlineStr">
        <is>
          <t>Settlements</t>
        </is>
      </c>
      <c r="F53" s="55" t="n"/>
      <c r="G53" s="55" t="n"/>
      <c r="H53" s="55" t="n"/>
      <c r="I53" s="55" t="n"/>
      <c r="J53" s="55" t="n"/>
      <c r="K53" s="55" t="n"/>
      <c r="L53" s="55" t="n"/>
      <c r="M53" s="55" t="n"/>
      <c r="N53" s="55" t="n"/>
      <c r="O53" s="55" t="n"/>
      <c r="P53" s="55" t="n"/>
      <c r="Q53" s="55" t="n"/>
      <c r="R53" s="55" t="n"/>
      <c r="S53" s="55" t="n"/>
      <c r="T53" s="55" t="n"/>
      <c r="U53" s="55" t="n"/>
    </row>
    <row r="54" ht="12" customHeight="1" s="58">
      <c r="C54" s="51" t="inlineStr">
        <is>
          <t>Enervest Purchase PMA</t>
        </is>
      </c>
      <c r="F54" s="55" t="n"/>
      <c r="G54" s="55" t="n"/>
      <c r="H54" s="55" t="n"/>
      <c r="I54" s="55" t="n"/>
      <c r="J54" s="55" t="n"/>
      <c r="K54" s="55" t="n"/>
      <c r="L54" s="55" t="n"/>
      <c r="M54" s="55" t="n"/>
      <c r="N54" s="55" t="n"/>
      <c r="O54" s="55" t="n"/>
      <c r="P54" s="55" t="n"/>
      <c r="Q54" s="55" t="n"/>
      <c r="R54" s="55" t="inlineStr">
        <is>
          <t> </t>
        </is>
      </c>
      <c r="S54" s="55" t="n">
        <v>638402</v>
      </c>
      <c r="T54" s="55" t="n"/>
      <c r="U54" s="55">
        <f>SUM(F54:T54)</f>
        <v/>
      </c>
    </row>
    <row r="55" ht="12" customHeight="1" s="58">
      <c r="B55" s="31" t="n"/>
      <c r="C55" s="51" t="inlineStr">
        <is>
          <t>Citizens Sales Demand Reimbursement - needs to be booked</t>
        </is>
      </c>
      <c r="F55" s="53" t="n"/>
      <c r="G55" s="55" t="n"/>
      <c r="H55" s="53" t="n"/>
      <c r="I55" s="55" t="n"/>
      <c r="J55" s="53" t="n"/>
      <c r="K55" s="53" t="n"/>
      <c r="L55" s="53" t="n"/>
      <c r="M55" s="53" t="n">
        <v>437721</v>
      </c>
      <c r="N55" s="53" t="n">
        <v>446593</v>
      </c>
      <c r="O55" s="53" t="n">
        <v>463849</v>
      </c>
      <c r="P55" s="53" t="n">
        <v>462076</v>
      </c>
      <c r="Q55" s="53" t="n">
        <v>445761</v>
      </c>
      <c r="R55" s="53">
        <f>489243</f>
        <v/>
      </c>
      <c r="S55" s="53" t="n"/>
      <c r="T55" s="53" t="n"/>
      <c r="U55" s="53">
        <f>SUM(F55:T55)</f>
        <v/>
      </c>
    </row>
    <row r="56" ht="12" customHeight="1" s="58">
      <c r="C56" s="22" t="n"/>
      <c r="F56" s="55">
        <f>SUM(F54:F55)</f>
        <v/>
      </c>
      <c r="G56" s="55" t="n"/>
      <c r="H56" s="55">
        <f>SUM(H54:H55)</f>
        <v/>
      </c>
      <c r="I56" s="55" t="n"/>
      <c r="J56" s="55">
        <f>SUM(J54:J55)</f>
        <v/>
      </c>
      <c r="K56" s="55">
        <f>SUM(K54:K55)</f>
        <v/>
      </c>
      <c r="L56" s="55">
        <f>SUM(L54:L55)</f>
        <v/>
      </c>
      <c r="M56" s="55">
        <f>SUM(M54:M55)</f>
        <v/>
      </c>
      <c r="N56" s="55">
        <f>SUM(N54:N55)</f>
        <v/>
      </c>
      <c r="O56" s="55">
        <f>SUM(O54:O55)</f>
        <v/>
      </c>
      <c r="P56" s="55">
        <f>SUM(P54:P55)</f>
        <v/>
      </c>
      <c r="Q56" s="55">
        <f>SUM(Q54:Q55)</f>
        <v/>
      </c>
      <c r="R56" s="55">
        <f>SUM(R54:R55)</f>
        <v/>
      </c>
      <c r="S56" s="55">
        <f>SUM(S54:S55)</f>
        <v/>
      </c>
      <c r="T56" s="55" t="n"/>
      <c r="U56" s="55">
        <f>SUM(U54:U55)</f>
        <v/>
      </c>
    </row>
    <row r="57" ht="12" customHeight="1" s="58">
      <c r="C57" s="22" t="n"/>
      <c r="F57" s="55" t="n"/>
      <c r="G57" s="55" t="n"/>
      <c r="H57" s="55" t="n"/>
      <c r="I57" s="55" t="n"/>
      <c r="J57" s="55" t="n"/>
      <c r="K57" s="55" t="n"/>
      <c r="L57" s="55" t="n"/>
      <c r="M57" s="55" t="n"/>
      <c r="N57" s="55" t="n"/>
      <c r="O57" s="55" t="n"/>
      <c r="P57" s="55" t="n"/>
      <c r="Q57" s="55" t="n"/>
      <c r="R57" s="55" t="n"/>
      <c r="S57" s="55" t="n"/>
      <c r="T57" s="55" t="n"/>
      <c r="U57" s="55" t="n"/>
    </row>
    <row r="58" ht="12" customHeight="1" s="58">
      <c r="C58" s="22" t="n"/>
      <c r="F58" s="55" t="n"/>
      <c r="G58" s="55" t="n"/>
      <c r="H58" s="55" t="n"/>
      <c r="I58" s="55" t="n"/>
      <c r="J58" s="55" t="n"/>
      <c r="K58" s="55" t="n"/>
      <c r="L58" s="55" t="n"/>
      <c r="M58" s="55" t="n"/>
      <c r="N58" s="55" t="n"/>
      <c r="O58" s="55" t="n"/>
      <c r="P58" s="55" t="n"/>
      <c r="Q58" s="55" t="n"/>
      <c r="R58" s="55" t="n"/>
      <c r="S58" s="55" t="n"/>
      <c r="T58" s="55" t="n"/>
      <c r="U58" s="55" t="n"/>
    </row>
    <row r="59">
      <c r="B59" s="31" t="n"/>
      <c r="C59" s="30" t="inlineStr">
        <is>
          <t>Gas Accounting</t>
        </is>
      </c>
      <c r="F59" s="55" t="n"/>
      <c r="G59" s="55" t="n"/>
      <c r="H59" s="55" t="n"/>
      <c r="I59" s="55" t="n"/>
      <c r="J59" s="55" t="n"/>
      <c r="K59" s="55" t="n"/>
      <c r="L59" s="55" t="n"/>
      <c r="M59" s="55" t="n"/>
      <c r="N59" s="55" t="n"/>
      <c r="O59" s="55" t="n"/>
      <c r="P59" s="55" t="n"/>
      <c r="Q59" s="55" t="n"/>
      <c r="R59" s="55" t="n"/>
      <c r="S59" s="55" t="n"/>
      <c r="T59" s="55" t="n"/>
      <c r="U59" s="55" t="n"/>
    </row>
    <row r="60">
      <c r="B60" s="31" t="n"/>
      <c r="C60" s="33" t="inlineStr">
        <is>
          <t>Reclass from West to Denver- fin liq</t>
        </is>
      </c>
      <c r="F60" s="55" t="n"/>
      <c r="G60" s="55" t="n"/>
      <c r="H60" s="55" t="n">
        <v>0</v>
      </c>
      <c r="I60" s="55" t="n"/>
      <c r="J60" s="55" t="n"/>
      <c r="K60" s="55" t="n">
        <v>0</v>
      </c>
      <c r="L60" s="55" t="n"/>
      <c r="M60" s="55" t="n"/>
      <c r="N60" s="55" t="n"/>
      <c r="O60" s="55" t="n"/>
      <c r="P60" s="55" t="n"/>
      <c r="Q60" s="55" t="n"/>
      <c r="R60" s="55" t="n">
        <v>0</v>
      </c>
      <c r="S60" s="55" t="n">
        <v>-91764</v>
      </c>
      <c r="T60" s="55" t="n"/>
      <c r="U60" s="55">
        <f>SUM(F60:T60)</f>
        <v/>
      </c>
    </row>
    <row r="61">
      <c r="B61" s="31" t="n"/>
      <c r="C61" s="33" t="inlineStr">
        <is>
          <t>Reclass from West to Central - Fin liq</t>
        </is>
      </c>
      <c r="F61" s="55" t="n"/>
      <c r="G61" s="55" t="n"/>
      <c r="H61" s="55" t="n"/>
      <c r="I61" s="55" t="n"/>
      <c r="J61" s="55" t="n"/>
      <c r="K61" s="55" t="n"/>
      <c r="L61" s="55" t="n"/>
      <c r="M61" s="55" t="n"/>
      <c r="N61" s="55" t="n">
        <v>174878</v>
      </c>
      <c r="O61" s="55" t="n"/>
      <c r="P61" s="55" t="n"/>
      <c r="Q61" s="55" t="n"/>
      <c r="R61" s="55" t="n">
        <v>0</v>
      </c>
      <c r="S61" s="55" t="n"/>
      <c r="T61" s="55" t="n"/>
      <c r="U61" s="55">
        <f>SUM(F61:T61)</f>
        <v/>
      </c>
    </row>
    <row r="62">
      <c r="B62" s="31" t="n"/>
      <c r="C62" s="33" t="inlineStr">
        <is>
          <t>Transfer between months - Jim Little</t>
        </is>
      </c>
      <c r="F62" s="53" t="n"/>
      <c r="G62" s="55" t="n"/>
      <c r="H62" s="53" t="n">
        <v>251640</v>
      </c>
      <c r="I62" s="55" t="n"/>
      <c r="J62" s="53" t="n"/>
      <c r="K62" s="53" t="n">
        <v>-209637</v>
      </c>
      <c r="L62" s="53" t="n"/>
      <c r="M62" s="53" t="n"/>
      <c r="N62" s="53" t="n"/>
      <c r="O62" s="53" t="n"/>
      <c r="P62" s="53" t="n"/>
      <c r="Q62" s="53" t="n">
        <v>-42003</v>
      </c>
      <c r="R62" s="53" t="n"/>
      <c r="S62" s="53" t="n"/>
      <c r="T62" s="53" t="n"/>
      <c r="U62" s="53">
        <f>SUM(F62:T62)</f>
        <v/>
      </c>
    </row>
    <row r="63">
      <c r="C63" s="11" t="inlineStr">
        <is>
          <t> </t>
        </is>
      </c>
      <c r="F63" s="55" t="n"/>
      <c r="G63" s="55" t="n"/>
      <c r="H63" s="55">
        <f>SUM(H60:H62)</f>
        <v/>
      </c>
      <c r="I63" s="55" t="n"/>
      <c r="J63" s="55" t="n"/>
      <c r="K63" s="55">
        <f>SUM(K60:K62)</f>
        <v/>
      </c>
      <c r="L63" s="55" t="n"/>
      <c r="M63" s="55" t="n"/>
      <c r="N63" s="55">
        <f>SUM(N60:N62)</f>
        <v/>
      </c>
      <c r="O63" s="55" t="n"/>
      <c r="P63" s="55" t="n"/>
      <c r="Q63" s="55">
        <f>SUM(Q62:Q62)</f>
        <v/>
      </c>
      <c r="R63" s="55">
        <f>SUM(R60:R62)</f>
        <v/>
      </c>
      <c r="S63" s="55">
        <f>SUM(S60:S62)</f>
        <v/>
      </c>
      <c r="T63" s="55" t="n"/>
      <c r="U63" s="55">
        <f>SUM(U60:U62)</f>
        <v/>
      </c>
    </row>
    <row r="64">
      <c r="F64" s="38" t="n"/>
      <c r="G64" s="38" t="n"/>
      <c r="H64" s="38" t="n"/>
      <c r="I64" s="38" t="n"/>
      <c r="J64" s="38" t="n"/>
      <c r="K64" s="38" t="n"/>
      <c r="L64" s="38" t="n"/>
      <c r="M64" s="38" t="n"/>
      <c r="N64" s="38" t="n"/>
      <c r="O64" s="38" t="n"/>
      <c r="P64" s="38" t="n"/>
      <c r="Q64" s="38" t="n"/>
      <c r="R64" s="38" t="n"/>
      <c r="S64" s="38" t="n"/>
      <c r="T64" s="38" t="n"/>
      <c r="U64" s="38" t="n"/>
    </row>
    <row r="65" ht="19.5" customHeight="1" s="58" thickBot="1">
      <c r="A65" s="45" t="inlineStr">
        <is>
          <t>Total Identified Flash to Actual Variances</t>
        </is>
      </c>
      <c r="F65" s="34">
        <f>+F63+F49+F41+F35+F27+F14+F56+F45</f>
        <v/>
      </c>
      <c r="G65" s="36" t="n"/>
      <c r="H65" s="34">
        <f>+H63+H49+H41+H35+H27+H14+H56+H45</f>
        <v/>
      </c>
      <c r="I65" s="38" t="n"/>
      <c r="J65" s="34">
        <f>+J63+J49+J41+J35+J27+J14+J56+J45</f>
        <v/>
      </c>
      <c r="K65" s="34">
        <f>+K63+K49+K41+K35+K27+K14+K56+K45</f>
        <v/>
      </c>
      <c r="L65" s="34">
        <f>+L63+L49+L41+L35+L27+L14+L56+L45</f>
        <v/>
      </c>
      <c r="M65" s="34">
        <f>+M63+M49+M41+M35+M27+M14+M56+M45</f>
        <v/>
      </c>
      <c r="N65" s="34">
        <f>+N63+N49+N41+N35+N27+N14+N56+N45</f>
        <v/>
      </c>
      <c r="O65" s="34">
        <f>+O63+O49+O41+O35+O27+O14+O56+O45</f>
        <v/>
      </c>
      <c r="P65" s="34">
        <f>+P63+P49+P41+P35+P27+P14+P56+P45</f>
        <v/>
      </c>
      <c r="Q65" s="34">
        <f>+Q63+Q49+Q41+Q35+Q27+Q14+Q56+Q45</f>
        <v/>
      </c>
      <c r="R65" s="34">
        <f>+R63+R49+R41+R35+R27+R14+R56+R45</f>
        <v/>
      </c>
      <c r="S65" s="34">
        <f>+S63+S49+S41+S35+S27+S14+S56+S45</f>
        <v/>
      </c>
      <c r="T65" s="34">
        <f>+T63+T49+T41+T35+T27+T14+T56+T45</f>
        <v/>
      </c>
      <c r="U65" s="34">
        <f>+U63+U49+U41+U35+U27+U14+U56+U45</f>
        <v/>
      </c>
    </row>
    <row r="66" ht="12" customHeight="1" s="58" thickTop="1">
      <c r="F66" s="36" t="n"/>
      <c r="G66" s="36" t="n"/>
      <c r="H66" s="36" t="n"/>
      <c r="I66" s="36" t="n"/>
      <c r="J66" s="36" t="n"/>
      <c r="K66" s="36" t="n"/>
      <c r="L66" s="36" t="n"/>
      <c r="M66" s="36" t="n"/>
      <c r="N66" s="36" t="n"/>
      <c r="O66" s="36" t="n"/>
      <c r="P66" s="36" t="n"/>
      <c r="Q66" s="36" t="n"/>
      <c r="R66" s="36" t="n"/>
      <c r="S66" s="36" t="n"/>
      <c r="T66" s="36" t="n"/>
      <c r="U66" s="36" t="n"/>
    </row>
    <row r="67">
      <c r="A67" s="45" t="inlineStr">
        <is>
          <t>Unexplained Variance</t>
        </is>
      </c>
      <c r="F67" s="36">
        <f>F8-F65</f>
        <v/>
      </c>
      <c r="G67" s="36" t="n"/>
      <c r="H67" s="36">
        <f>H8-H65</f>
        <v/>
      </c>
      <c r="I67" s="36" t="n"/>
      <c r="J67" s="36">
        <f>J8-J65</f>
        <v/>
      </c>
      <c r="K67" s="36">
        <f>K8-K65</f>
        <v/>
      </c>
      <c r="L67" s="36">
        <f>L8-L65</f>
        <v/>
      </c>
      <c r="M67" s="36">
        <f>M8-M65</f>
        <v/>
      </c>
      <c r="N67" s="36">
        <f>N8-N65</f>
        <v/>
      </c>
      <c r="O67" s="36">
        <f>O8-O65</f>
        <v/>
      </c>
      <c r="P67" s="36">
        <f>P8-P65</f>
        <v/>
      </c>
      <c r="Q67" s="36">
        <f>Q8-Q65</f>
        <v/>
      </c>
      <c r="R67" s="36">
        <f>R8-R65</f>
        <v/>
      </c>
      <c r="S67" s="36">
        <f>S8-S65</f>
        <v/>
      </c>
      <c r="T67" s="36">
        <f>T8-T65</f>
        <v/>
      </c>
      <c r="U67" s="36">
        <f>U8-U65</f>
        <v/>
      </c>
    </row>
    <row r="68"/>
    <row r="69"/>
    <row r="70">
      <c r="U70" s="39" t="n"/>
    </row>
  </sheetData>
  <mergeCells count="4">
    <mergeCell ref="A1:U1"/>
    <mergeCell ref="A4:U4"/>
    <mergeCell ref="A3:U3"/>
    <mergeCell ref="A2:U2"/>
  </mergeCells>
  <pageMargins left="0.75" right="0.75" top="1" bottom="1" header="0.5" footer="0.5"/>
  <pageSetup orientation="landscape" scale="48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S56"/>
  <sheetViews>
    <sheetView topLeftCell="B17" workbookViewId="0">
      <pane xSplit="2" topLeftCell="G1" activePane="topRight" state="frozen"/>
      <selection activeCell="B6" sqref="B6"/>
      <selection pane="topRight" activeCell="G47" sqref="G47"/>
    </sheetView>
  </sheetViews>
  <sheetFormatPr baseColWidth="8" defaultRowHeight="11.25"/>
  <cols>
    <col width="2.7109375" customWidth="1" style="11" min="1" max="1"/>
    <col width="4.28515625" customWidth="1" style="11" min="2" max="2"/>
    <col width="54.85546875" customWidth="1" style="11" min="3" max="3"/>
    <col width="5.7109375" customWidth="1" style="11" min="4" max="4"/>
    <col width="4.28515625" customWidth="1" style="11" min="5" max="5"/>
    <col width="14" customWidth="1" style="11" min="6" max="6"/>
    <col width="3.42578125" customWidth="1" style="11" min="7" max="7"/>
    <col width="11.7109375" customWidth="1" style="11" min="8" max="8"/>
    <col width="4.85546875" customWidth="1" style="11" min="9" max="9"/>
    <col width="11.7109375" customWidth="1" style="11" min="10" max="10"/>
    <col width="13" customWidth="1" style="11" min="11" max="11"/>
    <col width="11.7109375" customWidth="1" style="11" min="12" max="13"/>
    <col width="13" customWidth="1" style="38" min="14" max="14"/>
    <col width="13" customWidth="1" style="11" min="15" max="15"/>
    <col width="13.5703125" customWidth="1" style="38" min="16" max="16"/>
    <col width="13.140625" customWidth="1" style="11" min="17" max="17"/>
    <col width="13.5703125" customWidth="1" style="11" min="18" max="18"/>
    <col width="11.5703125" customWidth="1" style="11" min="19" max="19"/>
    <col width="13.5703125" customWidth="1" style="11" min="20" max="20"/>
    <col width="9.140625" customWidth="1" style="11" min="21" max="16384"/>
  </cols>
  <sheetData>
    <row r="1" ht="15.75" customFormat="1" customHeight="1" s="42">
      <c r="A1" s="57" t="inlineStr">
        <is>
          <t>Enron North America</t>
        </is>
      </c>
    </row>
    <row r="2" ht="20.25" customFormat="1" customHeight="1" s="43">
      <c r="A2" s="59" t="inlineStr">
        <is>
          <t>WEST  Desk</t>
        </is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62" t="n"/>
      <c r="BI2" s="62" t="n"/>
      <c r="CD2" s="62" t="n"/>
      <c r="CY2" s="62" t="n"/>
      <c r="DT2" s="62" t="n"/>
      <c r="EO2" s="62" t="n"/>
      <c r="FJ2" s="62" t="n"/>
      <c r="GE2" s="62" t="n"/>
      <c r="GZ2" s="62" t="n"/>
      <c r="HU2" s="62" t="n"/>
      <c r="IP2" s="62" t="n"/>
    </row>
    <row r="3" ht="15.75" customFormat="1" customHeight="1" s="44">
      <c r="A3" s="57" t="inlineStr">
        <is>
          <t>Summary of [Person_1] to Actual Variance</t>
        </is>
      </c>
      <c r="S3" s="63" t="n"/>
      <c r="T3" s="63" t="n"/>
      <c r="U3" s="63" t="n"/>
      <c r="V3" s="63" t="n"/>
      <c r="W3" s="63" t="n"/>
      <c r="X3" s="63" t="n"/>
      <c r="Y3" s="63" t="n"/>
      <c r="Z3" s="63" t="n"/>
      <c r="AA3" s="63" t="n"/>
      <c r="AB3" s="63" t="n"/>
      <c r="AC3" s="63" t="n"/>
      <c r="AD3" s="63" t="n"/>
      <c r="AE3" s="63" t="n"/>
      <c r="AF3" s="63" t="n"/>
      <c r="AG3" s="63" t="n"/>
      <c r="AH3" s="63" t="n"/>
      <c r="AI3" s="63" t="n"/>
      <c r="AJ3" s="63" t="n"/>
      <c r="AK3" s="63" t="n"/>
      <c r="AL3" s="63" t="n"/>
      <c r="AM3" s="63" t="n"/>
      <c r="AN3" s="63" t="n"/>
      <c r="BI3" s="63" t="n"/>
      <c r="CD3" s="63" t="n"/>
      <c r="CY3" s="63" t="n"/>
      <c r="DT3" s="63" t="n"/>
      <c r="EO3" s="63" t="n"/>
      <c r="FJ3" s="63" t="n"/>
      <c r="GE3" s="63" t="n"/>
      <c r="GZ3" s="63" t="n"/>
      <c r="HU3" s="63" t="n"/>
      <c r="IP3" s="63" t="n"/>
    </row>
    <row r="4" customFormat="1" s="45">
      <c r="A4" s="61" t="inlineStr">
        <is>
          <t>(Income)/ Expense to Desk</t>
        </is>
      </c>
      <c r="S4" s="64" t="n"/>
      <c r="T4" s="64" t="n"/>
      <c r="U4" s="64" t="n"/>
      <c r="V4" s="64" t="n"/>
      <c r="W4" s="64" t="n"/>
      <c r="X4" s="64" t="n"/>
      <c r="Y4" s="64" t="n"/>
      <c r="Z4" s="64" t="n"/>
      <c r="AA4" s="64" t="n"/>
      <c r="AB4" s="64" t="n"/>
      <c r="AC4" s="64" t="n"/>
      <c r="AD4" s="64" t="n"/>
      <c r="AE4" s="64" t="n"/>
      <c r="AF4" s="64" t="n"/>
      <c r="AG4" s="64" t="n"/>
      <c r="AH4" s="64" t="n"/>
      <c r="AI4" s="64" t="n"/>
      <c r="AJ4" s="64" t="n"/>
      <c r="AK4" s="64" t="n"/>
      <c r="AL4" s="64" t="n"/>
      <c r="AM4" s="64" t="n"/>
      <c r="AN4" s="64" t="n"/>
      <c r="BI4" s="64" t="n"/>
      <c r="CD4" s="64" t="n"/>
      <c r="CY4" s="64" t="n"/>
      <c r="DT4" s="64" t="n"/>
      <c r="EO4" s="64" t="n"/>
      <c r="FJ4" s="64" t="n"/>
      <c r="GE4" s="64" t="n"/>
      <c r="GZ4" s="64" t="n"/>
      <c r="HU4" s="64" t="n"/>
      <c r="IP4" s="64" t="n"/>
    </row>
    <row r="5" ht="12.75" customHeight="1" s="58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</row>
    <row r="6" ht="30.75" customHeight="1" s="58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</row>
    <row r="7">
      <c r="F7" s="12" t="inlineStr">
        <is>
          <t>PRE 1999</t>
        </is>
      </c>
      <c r="G7" s="13" t="n"/>
      <c r="H7" s="12" t="inlineStr">
        <is>
          <t>1st QTR 99</t>
        </is>
      </c>
      <c r="I7" s="12" t="n"/>
      <c r="J7" s="12" t="n">
        <v>9904</v>
      </c>
      <c r="K7" s="12" t="n">
        <v>9905</v>
      </c>
      <c r="L7" s="12" t="n">
        <v>9906</v>
      </c>
      <c r="M7" s="12" t="n">
        <v>9907</v>
      </c>
      <c r="N7" s="12" t="n">
        <v>9908</v>
      </c>
      <c r="O7" s="12" t="n">
        <v>9909</v>
      </c>
      <c r="P7" s="12" t="n">
        <v>9910</v>
      </c>
      <c r="Q7" s="12" t="n">
        <v>9911</v>
      </c>
      <c r="R7" s="12" t="n">
        <v>9912</v>
      </c>
      <c r="S7" s="40" t="inlineStr">
        <is>
          <t>0001</t>
        </is>
      </c>
      <c r="T7" s="12" t="inlineStr">
        <is>
          <t>Total</t>
        </is>
      </c>
    </row>
    <row r="8" ht="21.75" customFormat="1" customHeight="1" s="15">
      <c r="A8" s="15" t="inlineStr">
        <is>
          <t xml:space="preserve">Total Flash to Actual Variance </t>
        </is>
      </c>
      <c r="C8" s="15" t="n"/>
      <c r="F8" s="16" t="n">
        <v>-2354</v>
      </c>
      <c r="G8" s="16" t="n"/>
      <c r="H8" s="16">
        <f>888771-44088-55467</f>
        <v/>
      </c>
      <c r="I8" s="16" t="n"/>
      <c r="J8" s="16" t="n">
        <v>94094</v>
      </c>
      <c r="K8" s="16" t="n">
        <v>-172368</v>
      </c>
      <c r="L8" s="16" t="n">
        <v>37306</v>
      </c>
      <c r="M8" s="16" t="n">
        <v>765506</v>
      </c>
      <c r="N8" s="17" t="n">
        <v>1315224</v>
      </c>
      <c r="O8" s="16" t="n">
        <v>364793</v>
      </c>
      <c r="P8" s="17" t="n">
        <v>813675</v>
      </c>
      <c r="Q8" s="16" t="n">
        <v>257722</v>
      </c>
      <c r="R8" s="16" t="n">
        <v>1687718</v>
      </c>
      <c r="S8" s="16" t="n">
        <v>173266</v>
      </c>
      <c r="T8" s="16">
        <f>SUM(F8:S8)</f>
        <v/>
      </c>
    </row>
    <row r="9" ht="12" customFormat="1" customHeight="1" s="45">
      <c r="B9" s="45" t="inlineStr">
        <is>
          <t>stated as of 1/31/00 GL</t>
        </is>
      </c>
      <c r="C9" s="45" t="n"/>
      <c r="F9" s="20" t="n"/>
      <c r="G9" s="20" t="n"/>
      <c r="H9" s="20" t="n"/>
      <c r="I9" s="20" t="n"/>
      <c r="J9" s="20" t="n"/>
      <c r="K9" s="20" t="n"/>
      <c r="L9" s="20" t="n"/>
      <c r="M9" s="20" t="n"/>
      <c r="N9" s="21" t="n"/>
      <c r="O9" s="20" t="n"/>
      <c r="P9" s="21" t="n"/>
      <c r="Q9" s="20" t="n"/>
      <c r="R9" s="20" t="n"/>
      <c r="S9" s="20" t="n"/>
      <c r="T9" s="20" t="n"/>
    </row>
    <row r="10" ht="12" customFormat="1" customHeight="1" s="45">
      <c r="C10" s="45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1" t="n"/>
      <c r="O10" s="20" t="n"/>
      <c r="P10" s="21" t="n"/>
      <c r="Q10" s="20" t="n"/>
      <c r="R10" s="20" t="n"/>
      <c r="S10" s="20" t="n"/>
      <c r="T10" s="20" t="n"/>
    </row>
    <row r="11" ht="12" customHeight="1" s="58">
      <c r="B11" s="22" t="inlineStr">
        <is>
          <t>Proposed Adjustments to NGP&amp;L,  02/29/00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</row>
    <row r="12">
      <c r="C12" s="33" t="inlineStr">
        <is>
          <t xml:space="preserve">SOCAL Amortization </t>
        </is>
      </c>
      <c r="D12" s="29" t="n"/>
      <c r="F12" s="55" t="n">
        <v>-2354</v>
      </c>
      <c r="G12" s="55" t="n"/>
      <c r="H12" s="55" t="n"/>
      <c r="I12" s="55" t="n"/>
      <c r="J12" s="55" t="n"/>
      <c r="K12" s="55" t="n"/>
      <c r="L12" s="55" t="n"/>
      <c r="M12" s="55">
        <f>-170648</f>
        <v/>
      </c>
      <c r="N12" s="55" t="n">
        <v>-169625</v>
      </c>
      <c r="O12" s="55">
        <f>-163000+38876+28585</f>
        <v/>
      </c>
      <c r="P12" s="55">
        <f>-167628+-1599</f>
        <v/>
      </c>
      <c r="Q12" s="55">
        <f>-161325-12640</f>
        <v/>
      </c>
      <c r="R12" s="55" t="n">
        <v>-165730</v>
      </c>
      <c r="S12" s="55" t="n"/>
      <c r="T12" s="55">
        <f>SUM(F12:S12)</f>
        <v/>
      </c>
    </row>
    <row r="13">
      <c r="C13" s="33" t="inlineStr">
        <is>
          <t>American Public Phase 1 CPR adj</t>
        </is>
      </c>
      <c r="D13" s="29" t="n"/>
      <c r="F13" s="55" t="n"/>
      <c r="G13" s="55" t="n"/>
      <c r="H13" s="55" t="n"/>
      <c r="I13" s="55" t="n"/>
      <c r="J13" s="55" t="n"/>
      <c r="K13" s="55" t="n"/>
      <c r="L13" s="55" t="n"/>
      <c r="M13" s="55" t="n"/>
      <c r="N13" s="55" t="n"/>
      <c r="O13" s="55" t="n"/>
      <c r="P13" s="55" t="n"/>
      <c r="Q13" s="55" t="n">
        <v>-249804</v>
      </c>
      <c r="R13" s="55" t="n"/>
      <c r="S13" s="55" t="n"/>
      <c r="T13" s="55">
        <f>SUM(F13:S13)</f>
        <v/>
      </c>
    </row>
    <row r="14" ht="12" customHeight="1" s="58">
      <c r="B14" s="22" t="n"/>
      <c r="C14" s="11" t="inlineStr">
        <is>
          <t>Current month</t>
        </is>
      </c>
      <c r="F14" s="53" t="n"/>
      <c r="G14" s="55" t="n"/>
      <c r="H14" s="53" t="n"/>
      <c r="I14" s="53" t="n"/>
      <c r="J14" s="53" t="n"/>
      <c r="K14" s="53" t="n"/>
      <c r="L14" s="53" t="n"/>
      <c r="M14" s="53" t="n"/>
      <c r="N14" s="53" t="n"/>
      <c r="O14" s="53" t="n"/>
      <c r="P14" s="53" t="n"/>
      <c r="Q14" s="53" t="n">
        <v>0</v>
      </c>
      <c r="R14" s="53" t="n">
        <v>-245663</v>
      </c>
      <c r="S14" s="53" t="n"/>
      <c r="T14" s="53">
        <f>SUM(F14:S14)</f>
        <v/>
      </c>
    </row>
    <row r="15">
      <c r="C15" s="11" t="inlineStr">
        <is>
          <t> </t>
        </is>
      </c>
      <c r="F15" s="55">
        <f>SUM(F12:F14)</f>
        <v/>
      </c>
      <c r="G15" s="55" t="n"/>
      <c r="H15" s="55">
        <f>SUM(H14:H14)</f>
        <v/>
      </c>
      <c r="I15" s="55" t="n"/>
      <c r="J15" s="55">
        <f>SUM(J14:J14)</f>
        <v/>
      </c>
      <c r="K15" s="55">
        <f>SUM(K14:K14)</f>
        <v/>
      </c>
      <c r="L15" s="55">
        <f>SUM(L14:L14)</f>
        <v/>
      </c>
      <c r="M15" s="55">
        <f>SUM(M12:M14)</f>
        <v/>
      </c>
      <c r="N15" s="55">
        <f>SUM(N12:N14)</f>
        <v/>
      </c>
      <c r="O15" s="55">
        <f>SUM(O11:O14)</f>
        <v/>
      </c>
      <c r="P15" s="55">
        <f>SUM(P11:P14)</f>
        <v/>
      </c>
      <c r="Q15" s="55">
        <f>SUM(Q12:Q14)</f>
        <v/>
      </c>
      <c r="R15" s="55">
        <f>SUM(R12:R14)</f>
        <v/>
      </c>
      <c r="S15" s="55" t="n"/>
      <c r="T15" s="55">
        <f>SUM(T11:T14)</f>
        <v/>
      </c>
    </row>
    <row r="16" ht="12" customHeight="1" s="58">
      <c r="B16" s="22" t="inlineStr">
        <is>
          <t xml:space="preserve">Outstanding Variances </t>
        </is>
      </c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</row>
    <row r="17">
      <c r="B17" s="31" t="n"/>
      <c r="C17" s="30" t="n"/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</row>
    <row r="18">
      <c r="B18" s="31" t="n"/>
      <c r="C18" s="30" t="inlineStr">
        <is>
          <t>Settlements</t>
        </is>
      </c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/>
      <c r="R18" s="55" t="n"/>
      <c r="S18" s="55" t="n"/>
      <c r="T18" s="55" t="n"/>
    </row>
    <row r="19">
      <c r="B19" s="31" t="n"/>
      <c r="C19" s="11" t="inlineStr">
        <is>
          <t>Citizens Sales Demand Reimbursement - needs to be booked</t>
        </is>
      </c>
      <c r="F19" s="55" t="n"/>
      <c r="G19" s="55" t="n"/>
      <c r="H19" s="55" t="n"/>
      <c r="I19" s="55" t="n"/>
      <c r="J19" s="55" t="n"/>
      <c r="K19" s="55" t="n"/>
      <c r="L19" s="55" t="n"/>
      <c r="M19" s="55" t="n">
        <v>437721</v>
      </c>
      <c r="N19" s="55" t="n">
        <v>446593</v>
      </c>
      <c r="O19" s="55" t="n">
        <v>463849</v>
      </c>
      <c r="P19" s="55" t="n">
        <v>462076</v>
      </c>
      <c r="Q19" s="55" t="n">
        <v>445761</v>
      </c>
      <c r="R19" s="55" t="n">
        <v>489243</v>
      </c>
      <c r="S19" s="55" t="n"/>
      <c r="T19" s="55">
        <f>SUM(F19:S19)</f>
        <v/>
      </c>
    </row>
    <row r="20">
      <c r="B20" s="31" t="n"/>
      <c r="C20" s="11" t="inlineStr">
        <is>
          <t>Burlington Resources Purchase Phase 1 unresolved</t>
        </is>
      </c>
      <c r="F20" s="55" t="n"/>
      <c r="G20" s="55" t="n"/>
      <c r="H20" s="55" t="n"/>
      <c r="I20" s="55" t="n"/>
      <c r="J20" s="55" t="n"/>
      <c r="K20" s="55" t="n"/>
      <c r="L20" s="55" t="n"/>
      <c r="M20" s="55" t="n"/>
      <c r="N20" s="55" t="n"/>
      <c r="O20" s="55" t="n"/>
      <c r="P20" s="55" t="n"/>
      <c r="Q20" s="55" t="n">
        <v>-834970</v>
      </c>
      <c r="R20" s="55" t="n"/>
      <c r="S20" s="55" t="n"/>
      <c r="T20" s="55">
        <f>SUM(F20:S20)</f>
        <v/>
      </c>
    </row>
    <row r="21">
      <c r="B21" s="31" t="n"/>
      <c r="C21" s="11" t="inlineStr">
        <is>
          <t>Fort James Sales PMA 12/99 GL</t>
        </is>
      </c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>
        <v>120269</v>
      </c>
      <c r="R21" s="55" t="n"/>
      <c r="S21" s="55" t="n"/>
      <c r="T21" s="55">
        <f>SUM(F21:S21)</f>
        <v/>
      </c>
    </row>
    <row r="22">
      <c r="B22" s="31" t="n"/>
      <c r="C22" s="11" t="inlineStr">
        <is>
          <t>Sinclair Oil Corp Sales Phase 1 unresolved</t>
        </is>
      </c>
      <c r="F22" s="55" t="n"/>
      <c r="G22" s="55" t="n"/>
      <c r="H22" s="55" t="n"/>
      <c r="I22" s="55" t="n"/>
      <c r="J22" s="55" t="n"/>
      <c r="K22" s="55" t="n"/>
      <c r="L22" s="55" t="n"/>
      <c r="M22" s="55" t="n"/>
      <c r="N22" s="55" t="n"/>
      <c r="O22" s="55" t="n"/>
      <c r="P22" s="55" t="n"/>
      <c r="Q22" s="55" t="n">
        <v>786896</v>
      </c>
      <c r="R22" s="55" t="n"/>
      <c r="S22" s="55" t="n"/>
      <c r="T22" s="55">
        <f>SUM(F22:S22)</f>
        <v/>
      </c>
    </row>
    <row r="23">
      <c r="B23" s="31" t="n"/>
      <c r="C23" s="11" t="inlineStr">
        <is>
          <t>Physical liquidation leg 5 - American Public Energy   EV7251 PMA ( Double booked )</t>
        </is>
      </c>
      <c r="F23" s="55" t="n"/>
      <c r="G23" s="55" t="n"/>
      <c r="H23" s="55" t="n"/>
      <c r="I23" s="55" t="n"/>
      <c r="J23" s="55" t="n"/>
      <c r="K23" s="55">
        <f>-1169010+959373</f>
        <v/>
      </c>
      <c r="L23" s="55" t="n"/>
      <c r="M23" s="55" t="n"/>
      <c r="N23" s="55" t="n"/>
      <c r="O23" s="55" t="n"/>
      <c r="P23" s="55" t="n"/>
      <c r="Q23" s="55" t="n"/>
      <c r="R23" s="55" t="n"/>
      <c r="S23" s="55" t="n"/>
      <c r="T23" s="55">
        <f>SUM(F23:S23)</f>
        <v/>
      </c>
    </row>
    <row r="24">
      <c r="B24" s="31" t="n"/>
      <c r="C24" s="11" t="inlineStr">
        <is>
          <t>Enserco Energy &amp; Amoco Canada  Purchase PMA's in 10/99 GL for 03/99 Prod</t>
        </is>
      </c>
      <c r="F24" s="55" t="n"/>
      <c r="G24" s="55" t="n"/>
      <c r="H24" s="55" t="n">
        <v>251640</v>
      </c>
      <c r="I24" s="55" t="n"/>
      <c r="J24" s="55" t="n"/>
      <c r="K24" s="55" t="n"/>
      <c r="L24" s="55" t="n"/>
      <c r="M24" s="55" t="n"/>
      <c r="N24" s="55" t="n"/>
      <c r="O24" s="55" t="n"/>
      <c r="P24" s="55" t="n"/>
      <c r="Q24" s="55" t="n"/>
      <c r="R24" s="55" t="n"/>
      <c r="S24" s="55" t="n"/>
      <c r="T24" s="55">
        <f>SUM(F24:S24)</f>
        <v/>
      </c>
    </row>
    <row r="25">
      <c r="B25" s="31" t="n"/>
      <c r="C25" s="11" t="inlineStr">
        <is>
          <t>BC Gas Utility Purchase PMA 0001 GL</t>
        </is>
      </c>
      <c r="F25" s="55" t="n"/>
      <c r="G25" s="55" t="n"/>
      <c r="H25" s="55" t="n"/>
      <c r="I25" s="55" t="n"/>
      <c r="J25" s="55" t="n"/>
      <c r="K25" s="55" t="n"/>
      <c r="L25" s="55" t="n"/>
      <c r="M25" s="55" t="n"/>
      <c r="N25" s="55" t="n"/>
      <c r="O25" s="55" t="n"/>
      <c r="P25" s="55" t="n"/>
      <c r="Q25" s="55" t="n">
        <v>-60251</v>
      </c>
      <c r="R25" s="55" t="n"/>
      <c r="S25" s="55" t="n"/>
      <c r="T25" s="55">
        <f>SUM(F25:S25)</f>
        <v/>
      </c>
    </row>
    <row r="26">
      <c r="B26" s="31" t="n"/>
      <c r="C26" s="11" t="inlineStr">
        <is>
          <t>Enron Canada Purchase PMA 0001 GL</t>
        </is>
      </c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  <c r="O26" s="55" t="n"/>
      <c r="P26" s="55" t="n"/>
      <c r="Q26" s="55" t="n">
        <v>42413</v>
      </c>
      <c r="R26" s="55" t="n"/>
      <c r="S26" s="55" t="n"/>
      <c r="T26" s="55">
        <f>SUM(F26:S26)</f>
        <v/>
      </c>
    </row>
    <row r="27">
      <c r="B27" s="31" t="n"/>
      <c r="C27" s="11" t="inlineStr">
        <is>
          <t>Amoco Sales PMA in 10/99 GL</t>
        </is>
      </c>
      <c r="F27" s="53" t="n"/>
      <c r="G27" s="55" t="n"/>
      <c r="H27" s="53" t="n"/>
      <c r="I27" s="53" t="n"/>
      <c r="J27" s="32" t="n"/>
      <c r="K27" s="53" t="n"/>
      <c r="L27" s="53" t="n"/>
      <c r="M27" s="53" t="n"/>
      <c r="N27" s="53" t="n">
        <v>172286</v>
      </c>
      <c r="O27" s="53" t="n"/>
      <c r="P27" s="53" t="n"/>
      <c r="Q27" s="53" t="n"/>
      <c r="R27" s="53" t="n"/>
      <c r="S27" s="53" t="n"/>
      <c r="T27" s="53">
        <f>SUM(F27:S27)</f>
        <v/>
      </c>
    </row>
    <row r="28">
      <c r="B28" s="31" t="n"/>
      <c r="C28" s="30" t="n"/>
      <c r="F28" s="55" t="n"/>
      <c r="G28" s="55" t="n"/>
      <c r="H28" s="55">
        <f>SUM(H19:H27)</f>
        <v/>
      </c>
      <c r="I28" s="55" t="n"/>
      <c r="J28" s="55" t="n"/>
      <c r="K28" s="55">
        <f>SUM(K19:K27)</f>
        <v/>
      </c>
      <c r="L28" s="55" t="n"/>
      <c r="M28" s="55">
        <f>SUM(M19:M27)</f>
        <v/>
      </c>
      <c r="N28" s="55">
        <f>SUM(N19:N27)</f>
        <v/>
      </c>
      <c r="O28" s="55">
        <f>SUM(O19:O27)</f>
        <v/>
      </c>
      <c r="P28" s="55">
        <f>SUM(P19:P27)</f>
        <v/>
      </c>
      <c r="Q28" s="55">
        <f>SUM(Q19:Q27)</f>
        <v/>
      </c>
      <c r="R28" s="55">
        <f>SUM(R19:R27)</f>
        <v/>
      </c>
      <c r="S28" s="55" t="n"/>
      <c r="T28" s="55">
        <f>SUM(T19:T27)</f>
        <v/>
      </c>
    </row>
    <row r="29">
      <c r="B29" s="31" t="n"/>
      <c r="C29" s="30" t="n"/>
      <c r="F29" s="55" t="n"/>
      <c r="G29" s="55" t="n"/>
      <c r="H29" s="55" t="n"/>
      <c r="I29" s="55" t="n"/>
      <c r="J29" s="55" t="n"/>
      <c r="K29" s="55" t="n"/>
      <c r="L29" s="55" t="n"/>
      <c r="M29" s="55" t="n"/>
      <c r="N29" s="55" t="n"/>
      <c r="O29" s="55" t="n"/>
      <c r="P29" s="55" t="n"/>
      <c r="Q29" s="55" t="n"/>
      <c r="R29" s="55" t="n"/>
      <c r="S29" s="55" t="n"/>
      <c r="T29" s="55" t="n"/>
    </row>
    <row r="30">
      <c r="B30" s="31" t="n"/>
      <c r="C30" s="30" t="inlineStr">
        <is>
          <t>Volume Management</t>
        </is>
      </c>
      <c r="F30" s="55" t="n"/>
      <c r="G30" s="55" t="n"/>
      <c r="H30" s="55" t="n"/>
      <c r="I30" s="55" t="n"/>
      <c r="J30" s="55" t="n"/>
      <c r="K30" s="55" t="n"/>
      <c r="L30" s="55" t="n"/>
      <c r="M30" s="55" t="n"/>
      <c r="N30" s="55" t="n"/>
      <c r="O30" s="55" t="n"/>
      <c r="P30" s="55" t="n"/>
      <c r="Q30" s="55" t="n"/>
      <c r="R30" s="55" t="n"/>
      <c r="S30" s="55" t="n"/>
      <c r="T30" s="55" t="n"/>
    </row>
    <row r="31">
      <c r="B31" s="31" t="n"/>
      <c r="C31" s="11" t="inlineStr">
        <is>
          <t>Fuel Expense</t>
        </is>
      </c>
      <c r="F31" s="55" t="n"/>
      <c r="G31" s="55" t="n"/>
      <c r="H31" s="55" t="n"/>
      <c r="I31" s="55" t="n"/>
      <c r="J31" s="55" t="n"/>
      <c r="K31" s="55" t="n"/>
      <c r="L31" s="55" t="n"/>
      <c r="M31" s="55" t="n"/>
      <c r="N31" s="55" t="n"/>
      <c r="O31" s="55" t="n"/>
      <c r="P31" s="55" t="inlineStr">
        <is>
          <t> </t>
        </is>
      </c>
      <c r="Q31" s="55" t="n"/>
      <c r="R31" s="55" t="n">
        <v>199628</v>
      </c>
      <c r="S31" s="55" t="n"/>
      <c r="T31" s="55">
        <f>SUM(F31:S31)</f>
        <v/>
      </c>
    </row>
    <row r="32">
      <c r="B32" s="31" t="n"/>
      <c r="C32" s="11" t="inlineStr">
        <is>
          <t>[Person_2] PMA 0001 GL</t>
        </is>
      </c>
      <c r="F32" s="55" t="n"/>
      <c r="G32" s="55" t="n"/>
      <c r="H32" s="55" t="n"/>
      <c r="I32" s="55" t="n"/>
      <c r="J32" s="55" t="n"/>
      <c r="K32" s="55" t="n"/>
      <c r="L32" s="55" t="n"/>
      <c r="M32" s="55" t="n"/>
      <c r="N32" s="55" t="n"/>
      <c r="O32" s="55" t="n"/>
      <c r="P32" s="55">
        <f>90105.5+9562.3</f>
        <v/>
      </c>
      <c r="Q32" s="55" t="n"/>
      <c r="R32" s="55" t="n"/>
      <c r="S32" s="55" t="n"/>
      <c r="T32" s="55">
        <f>SUM(F32:S32)</f>
        <v/>
      </c>
    </row>
    <row r="33">
      <c r="B33" s="31" t="n"/>
      <c r="C33" s="11" t="inlineStr">
        <is>
          <t>Interdesk transactions</t>
        </is>
      </c>
      <c r="F33" s="55" t="n"/>
      <c r="G33" s="55" t="n"/>
      <c r="H33" s="55" t="n">
        <v>18599</v>
      </c>
      <c r="I33" s="55" t="n"/>
      <c r="J33" s="55" t="n">
        <v>94094</v>
      </c>
      <c r="K33" s="55" t="n">
        <v>62069</v>
      </c>
      <c r="L33" s="55" t="n">
        <v>37307</v>
      </c>
      <c r="M33" s="55" t="n">
        <v>122360</v>
      </c>
      <c r="N33" s="55" t="n"/>
      <c r="O33" s="55" t="n">
        <v>-106337</v>
      </c>
      <c r="P33" s="55" t="n"/>
      <c r="Q33" s="55" t="n">
        <v>-126586</v>
      </c>
      <c r="R33" s="55" t="n"/>
      <c r="S33" s="55" t="n"/>
      <c r="T33" s="55">
        <f>SUM(F33:S33)</f>
        <v/>
      </c>
    </row>
    <row r="34">
      <c r="B34" s="31" t="n"/>
      <c r="C34" s="33" t="inlineStr">
        <is>
          <t>Transport Demand/Commodity expense per [Person_4]</t>
        </is>
      </c>
      <c r="F34" s="53" t="n"/>
      <c r="G34" s="55" t="n"/>
      <c r="H34" s="53" t="n"/>
      <c r="I34" s="53" t="n"/>
      <c r="J34" s="53" t="n"/>
      <c r="K34" s="53" t="n"/>
      <c r="L34" s="53" t="n"/>
      <c r="M34" s="53" t="n"/>
      <c r="N34" s="53" t="n"/>
      <c r="O34" s="53" t="n"/>
      <c r="P34" s="53" t="n"/>
      <c r="Q34" s="53" t="n">
        <v>0</v>
      </c>
      <c r="R34" s="53">
        <f>-81177</f>
        <v/>
      </c>
      <c r="S34" s="53" t="n"/>
      <c r="T34" s="53">
        <f>SUM(F34:S34)</f>
        <v/>
      </c>
    </row>
    <row r="35">
      <c r="B35" s="31" t="n"/>
      <c r="C35" s="30" t="n"/>
      <c r="F35" s="55" t="n"/>
      <c r="G35" s="55" t="n"/>
      <c r="H35" s="55">
        <f>SUM(H33:H34)</f>
        <v/>
      </c>
      <c r="I35" s="55" t="n"/>
      <c r="J35" s="55">
        <f>SUM(J33:J34)</f>
        <v/>
      </c>
      <c r="K35" s="55">
        <f>SUM(K33:K34)</f>
        <v/>
      </c>
      <c r="L35" s="55">
        <f>SUM(L33:L34)</f>
        <v/>
      </c>
      <c r="M35" s="55">
        <f>SUM(M33:M34)</f>
        <v/>
      </c>
      <c r="N35" s="55" t="n"/>
      <c r="O35" s="55">
        <f>SUM(O33:O34)</f>
        <v/>
      </c>
      <c r="P35" s="55">
        <f>SUM(P31:P34)</f>
        <v/>
      </c>
      <c r="Q35" s="55">
        <f>SUM(Q33:Q34)</f>
        <v/>
      </c>
      <c r="R35" s="55">
        <f>SUM(R31:R34)</f>
        <v/>
      </c>
      <c r="S35" s="55" t="n"/>
      <c r="T35" s="55">
        <f>SUM(T31:T34)</f>
        <v/>
      </c>
    </row>
    <row r="36">
      <c r="B36" s="31" t="n"/>
      <c r="C36" s="30" t="inlineStr">
        <is>
          <t>Gas Accounting/Economics</t>
        </is>
      </c>
      <c r="F36" s="55" t="n"/>
      <c r="G36" s="55" t="n"/>
      <c r="H36" s="55" t="n"/>
      <c r="I36" s="55" t="n"/>
      <c r="J36" s="55" t="n"/>
      <c r="K36" s="55" t="n"/>
      <c r="L36" s="55" t="n"/>
      <c r="M36" s="55" t="n"/>
      <c r="N36" s="55" t="n"/>
      <c r="O36" s="55" t="n"/>
      <c r="P36" s="55" t="n"/>
      <c r="Q36" s="55" t="n"/>
      <c r="R36" s="55" t="n"/>
      <c r="S36" s="55" t="n"/>
      <c r="T36" s="55" t="n"/>
    </row>
    <row r="37">
      <c r="B37" s="31" t="n"/>
      <c r="C37" s="11" t="inlineStr">
        <is>
          <t xml:space="preserve">Financial liquidations </t>
        </is>
      </c>
      <c r="F37" s="53" t="n"/>
      <c r="G37" s="55" t="n"/>
      <c r="H37" s="53" t="n"/>
      <c r="I37" s="53" t="n"/>
      <c r="J37" s="53" t="n"/>
      <c r="K37" s="53" t="n"/>
      <c r="L37" s="53" t="n"/>
      <c r="M37" s="53" t="n">
        <v>376073</v>
      </c>
      <c r="N37" s="53">
        <f>865970</f>
        <v/>
      </c>
      <c r="O37" s="53" t="n">
        <v>102820</v>
      </c>
      <c r="P37" s="53" t="n">
        <v>421158</v>
      </c>
      <c r="Q37" s="53">
        <f>-178539+486498</f>
        <v/>
      </c>
      <c r="R37" s="53" t="n"/>
      <c r="S37" s="53" t="n"/>
      <c r="T37" s="53">
        <f>SUM(F37:S37)</f>
        <v/>
      </c>
    </row>
    <row r="38">
      <c r="B38" s="31" t="n"/>
      <c r="C38" s="33" t="n"/>
      <c r="F38" s="55" t="n"/>
      <c r="G38" s="55" t="n"/>
      <c r="H38" s="55" t="n"/>
      <c r="I38" s="55" t="n"/>
      <c r="J38" s="55" t="n"/>
      <c r="K38" s="55" t="n"/>
      <c r="L38" s="55" t="n"/>
      <c r="M38" s="55">
        <f>SUM(M37:M37)</f>
        <v/>
      </c>
      <c r="N38" s="55">
        <f>SUM(N37:N37)</f>
        <v/>
      </c>
      <c r="O38" s="55">
        <f>+O37</f>
        <v/>
      </c>
      <c r="P38" s="55">
        <f>+P37</f>
        <v/>
      </c>
      <c r="Q38" s="55">
        <f>+Q37</f>
        <v/>
      </c>
      <c r="R38" s="55">
        <f>+R37</f>
        <v/>
      </c>
      <c r="S38" s="55" t="n"/>
      <c r="T38" s="55">
        <f>SUM(T37:T37)</f>
        <v/>
      </c>
    </row>
    <row r="39">
      <c r="B39" s="31" t="n"/>
      <c r="C39" s="27" t="inlineStr">
        <is>
          <t>OA Group to Analyze</t>
        </is>
      </c>
      <c r="F39" s="55" t="n"/>
      <c r="G39" s="55" t="n"/>
      <c r="H39" s="55" t="n"/>
      <c r="I39" s="55" t="n"/>
      <c r="J39" s="55" t="n"/>
      <c r="K39" s="55" t="n"/>
      <c r="L39" s="55" t="n"/>
      <c r="M39" s="55" t="n"/>
      <c r="N39" s="55" t="n"/>
      <c r="O39" s="55" t="n"/>
      <c r="P39" s="55" t="n"/>
      <c r="Q39" s="55" t="n"/>
      <c r="R39" s="55" t="n"/>
      <c r="S39" s="55" t="n"/>
      <c r="T39" s="55" t="n"/>
    </row>
    <row r="40" ht="12.75" customHeight="1" s="58">
      <c r="C40" s="55" t="inlineStr">
        <is>
          <t>Financial Liquidations to be reviewed</t>
        </is>
      </c>
      <c r="D40" s="11" t="n"/>
      <c r="E40" s="11" t="n"/>
      <c r="F40" s="53" t="n"/>
      <c r="G40" s="55" t="n"/>
      <c r="H40" s="53" t="n">
        <v>518978</v>
      </c>
      <c r="I40" s="53" t="n"/>
      <c r="J40" s="53" t="n"/>
      <c r="K40" s="53" t="n">
        <v>-24800</v>
      </c>
      <c r="L40" s="53" t="n"/>
      <c r="M40" s="53" t="n"/>
      <c r="N40" s="53" t="n"/>
      <c r="O40" s="53" t="n"/>
      <c r="P40" s="53" t="n"/>
      <c r="Q40" s="53" t="n"/>
      <c r="R40" s="53" t="n">
        <v>1260707</v>
      </c>
      <c r="S40" s="53" t="n">
        <v>173266</v>
      </c>
      <c r="T40" s="53">
        <f>SUM(F40:S40)</f>
        <v/>
      </c>
    </row>
    <row r="41">
      <c r="C41" s="11" t="inlineStr">
        <is>
          <t> </t>
        </is>
      </c>
      <c r="F41" s="55" t="n"/>
      <c r="G41" s="55" t="n"/>
      <c r="H41" s="55">
        <f>+H40</f>
        <v/>
      </c>
      <c r="I41" s="55" t="n"/>
      <c r="J41" s="55" t="n"/>
      <c r="K41" s="55">
        <f>+K40</f>
        <v/>
      </c>
      <c r="L41" s="55" t="n"/>
      <c r="M41" s="55" t="n"/>
      <c r="N41" s="55" t="n"/>
      <c r="O41" s="55" t="n"/>
      <c r="P41" s="55" t="n"/>
      <c r="Q41" s="55" t="n"/>
      <c r="R41" s="55">
        <f>+R40</f>
        <v/>
      </c>
      <c r="S41" s="55">
        <f>+S40</f>
        <v/>
      </c>
      <c r="T41" s="55">
        <f>SUM(T40)</f>
        <v/>
      </c>
    </row>
    <row r="42">
      <c r="C42" s="30" t="n"/>
      <c r="F42" s="55" t="n"/>
      <c r="G42" s="55" t="n"/>
      <c r="H42" s="55" t="n"/>
      <c r="I42" s="55" t="n"/>
      <c r="J42" s="55" t="n"/>
      <c r="K42" s="55" t="n"/>
      <c r="L42" s="55" t="n"/>
      <c r="M42" s="55" t="n"/>
      <c r="N42" s="55" t="n"/>
      <c r="O42" s="55" t="n"/>
      <c r="P42" s="55" t="n"/>
      <c r="Q42" s="55" t="n"/>
      <c r="R42" s="55" t="n"/>
      <c r="S42" s="55" t="n"/>
      <c r="T42" s="55" t="n"/>
    </row>
    <row r="43" ht="12" customHeight="1" s="58">
      <c r="B43" s="22" t="inlineStr">
        <is>
          <t>Outstanding Variances, resolution expected 01/00 GL</t>
        </is>
      </c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  <c r="O43" s="55" t="n"/>
      <c r="P43" s="55" t="n"/>
      <c r="Q43" s="55" t="n"/>
      <c r="R43" s="55" t="n"/>
      <c r="S43" s="55" t="n"/>
      <c r="T43" s="55" t="n"/>
    </row>
    <row r="44" ht="12" customHeight="1" s="58">
      <c r="C44" s="22" t="n"/>
      <c r="F44" s="55" t="n"/>
      <c r="G44" s="55" t="n"/>
      <c r="H44" s="55" t="n"/>
      <c r="I44" s="55" t="n"/>
      <c r="J44" s="55" t="n"/>
      <c r="K44" s="55" t="n"/>
      <c r="L44" s="55" t="n"/>
      <c r="M44" s="55" t="n"/>
      <c r="N44" s="55" t="n"/>
      <c r="O44" s="55" t="n"/>
      <c r="P44" s="55" t="n"/>
      <c r="Q44" s="55" t="n"/>
      <c r="R44" s="55" t="n"/>
      <c r="S44" s="55" t="n"/>
      <c r="T44" s="55" t="n"/>
    </row>
    <row r="45">
      <c r="B45" s="31" t="n"/>
      <c r="C45" s="30" t="inlineStr">
        <is>
          <t>Gas Accounting</t>
        </is>
      </c>
      <c r="F45" s="55" t="n"/>
      <c r="G45" s="55" t="n"/>
      <c r="H45" s="55" t="n"/>
      <c r="I45" s="55" t="n"/>
      <c r="J45" s="55" t="n"/>
      <c r="K45" s="55" t="n"/>
      <c r="L45" s="55" t="n"/>
      <c r="M45" s="55" t="n"/>
      <c r="N45" s="55" t="n"/>
      <c r="O45" s="55" t="n"/>
      <c r="P45" s="55" t="n"/>
      <c r="Q45" s="55" t="n"/>
      <c r="R45" s="55" t="n"/>
      <c r="S45" s="55" t="n"/>
      <c r="T45" s="55" t="n"/>
    </row>
    <row r="46">
      <c r="B46" s="31" t="n"/>
      <c r="C46" s="33" t="inlineStr">
        <is>
          <t>Reclass from West to Denver- fin liq</t>
        </is>
      </c>
      <c r="F46" s="55" t="n"/>
      <c r="G46" s="55" t="n"/>
      <c r="H46" s="55" t="n"/>
      <c r="I46" s="55" t="n"/>
      <c r="J46" s="55" t="n"/>
      <c r="K46" s="55" t="n"/>
      <c r="L46" s="55" t="n"/>
      <c r="M46" s="55" t="n"/>
      <c r="N46" s="55" t="n"/>
      <c r="O46" s="55" t="n"/>
      <c r="P46" s="55" t="n"/>
      <c r="Q46" s="55" t="n"/>
      <c r="R46" s="55" t="n">
        <v>162912</v>
      </c>
      <c r="S46" s="55" t="n"/>
      <c r="T46" s="55">
        <f>SUM(F46:S46)</f>
        <v/>
      </c>
    </row>
    <row r="47">
      <c r="B47" s="31" t="n"/>
      <c r="C47" s="33" t="inlineStr">
        <is>
          <t>Reclass from West to Aruba - Fin liq</t>
        </is>
      </c>
      <c r="F47" s="55" t="n"/>
      <c r="G47" s="55" t="n"/>
      <c r="H47" s="55" t="n"/>
      <c r="I47" s="55" t="n"/>
      <c r="J47" s="55" t="n"/>
      <c r="K47" s="55" t="n"/>
      <c r="L47" s="55" t="n"/>
      <c r="M47" s="55" t="n"/>
      <c r="N47" s="55" t="n"/>
      <c r="O47" s="55" t="n"/>
      <c r="P47" s="55" t="n"/>
      <c r="Q47" s="55" t="n"/>
      <c r="R47" s="55" t="n">
        <v>67798</v>
      </c>
      <c r="S47" s="55" t="n"/>
      <c r="T47" s="55">
        <f>SUM(F47:S47)</f>
        <v/>
      </c>
    </row>
    <row r="48">
      <c r="B48" s="31" t="n"/>
      <c r="C48" s="33" t="inlineStr">
        <is>
          <t>Transport Demand expense reverse in 01/00 GL</t>
        </is>
      </c>
      <c r="F48" s="53" t="n"/>
      <c r="G48" s="55" t="n"/>
      <c r="H48" s="53" t="n"/>
      <c r="I48" s="53" t="n"/>
      <c r="J48" s="53" t="n"/>
      <c r="K48" s="53" t="n"/>
      <c r="L48" s="53" t="n"/>
      <c r="M48" s="53" t="n"/>
      <c r="N48" s="53" t="n"/>
      <c r="O48" s="53" t="n"/>
      <c r="P48" s="53" t="n"/>
      <c r="Q48" s="53" t="n">
        <v>0</v>
      </c>
      <c r="R48" s="53" t="n"/>
      <c r="S48" s="53" t="n"/>
      <c r="T48" s="53">
        <f>SUM(F48:S48)</f>
        <v/>
      </c>
    </row>
    <row r="49">
      <c r="C49" s="11" t="inlineStr">
        <is>
          <t> </t>
        </is>
      </c>
      <c r="F49" s="55" t="n"/>
      <c r="G49" s="55" t="n"/>
      <c r="H49" s="55" t="n"/>
      <c r="I49" s="55" t="n"/>
      <c r="J49" s="55" t="n"/>
      <c r="K49" s="55" t="n"/>
      <c r="L49" s="55" t="n"/>
      <c r="M49" s="55" t="n"/>
      <c r="N49" s="55" t="n"/>
      <c r="O49" s="55" t="n"/>
      <c r="P49" s="55" t="n"/>
      <c r="Q49" s="55">
        <f>SUM(Q48:Q48)</f>
        <v/>
      </c>
      <c r="R49" s="55">
        <f>SUM(R46:R48)</f>
        <v/>
      </c>
      <c r="S49" s="55" t="n"/>
      <c r="T49" s="55">
        <f>SUM(T46:T48)</f>
        <v/>
      </c>
    </row>
    <row r="50">
      <c r="F50" s="38" t="n"/>
      <c r="G50" s="38" t="n"/>
      <c r="H50" s="38" t="n"/>
      <c r="I50" s="38" t="n"/>
      <c r="J50" s="38" t="n"/>
      <c r="K50" s="38" t="n"/>
      <c r="L50" s="38" t="n"/>
      <c r="M50" s="38" t="n"/>
      <c r="N50" s="38" t="n"/>
      <c r="O50" s="38" t="n"/>
      <c r="P50" s="38" t="n"/>
      <c r="Q50" s="38" t="n"/>
      <c r="R50" s="38" t="n"/>
      <c r="S50" s="38" t="n"/>
      <c r="T50" s="38" t="n"/>
    </row>
    <row r="51" ht="19.5" customHeight="1" s="58" thickBot="1">
      <c r="A51" s="45" t="inlineStr">
        <is>
          <t>Total Identified Flash to Actual Variances</t>
        </is>
      </c>
      <c r="F51" s="34">
        <f>+F49+F41+F38+F35+F28+F15</f>
        <v/>
      </c>
      <c r="G51" s="36" t="n"/>
      <c r="H51" s="34">
        <f>+H49+H41+H38+H35+H28+H15</f>
        <v/>
      </c>
      <c r="I51" s="38" t="n"/>
      <c r="J51" s="34">
        <f>+J49+J41+J38+J35+J28+J15</f>
        <v/>
      </c>
      <c r="K51" s="34">
        <f>+K49+K41+K38+K35+K28+K15</f>
        <v/>
      </c>
      <c r="L51" s="34">
        <f>+L49+L41+L38+L35+L28+L15</f>
        <v/>
      </c>
      <c r="M51" s="34">
        <f>+M49+M41+M38+M35+M28+M15</f>
        <v/>
      </c>
      <c r="N51" s="34">
        <f>+N49+N41+N38+N35+N28+N15</f>
        <v/>
      </c>
      <c r="O51" s="34">
        <f>+O49+O41+O38+O35+O28+O15</f>
        <v/>
      </c>
      <c r="P51" s="34">
        <f>+P49+P41+P38+P35+P28+P15</f>
        <v/>
      </c>
      <c r="Q51" s="34">
        <f>+Q49+Q41+Q38+Q35+Q28+Q15</f>
        <v/>
      </c>
      <c r="R51" s="34">
        <f>+R49+R41+R38+R35+R28+R15</f>
        <v/>
      </c>
      <c r="S51" s="34">
        <f>+S49+S41+S38+S35+S28+S15</f>
        <v/>
      </c>
      <c r="T51" s="34">
        <f>+T49+T41+T38+T35+T28+T15</f>
        <v/>
      </c>
    </row>
    <row r="52" ht="12" customHeight="1" s="58" thickTop="1">
      <c r="F52" s="36" t="n"/>
      <c r="G52" s="36" t="n"/>
      <c r="H52" s="36" t="n"/>
      <c r="I52" s="36" t="n"/>
      <c r="J52" s="36" t="n"/>
      <c r="K52" s="36" t="n"/>
      <c r="L52" s="36" t="n"/>
      <c r="M52" s="36" t="n"/>
      <c r="N52" s="36" t="n"/>
      <c r="O52" s="36" t="n"/>
      <c r="P52" s="36" t="n"/>
      <c r="Q52" s="36" t="n"/>
      <c r="R52" s="36" t="n"/>
      <c r="S52" s="36" t="n"/>
      <c r="T52" s="36" t="n"/>
    </row>
    <row r="53">
      <c r="A53" s="45" t="inlineStr">
        <is>
          <t>Unexplained Variance</t>
        </is>
      </c>
      <c r="F53" s="36">
        <f>F8-F51</f>
        <v/>
      </c>
      <c r="G53" s="36" t="n"/>
      <c r="H53" s="36">
        <f>H8-H51</f>
        <v/>
      </c>
      <c r="I53" s="36" t="n"/>
      <c r="J53" s="36">
        <f>J8-J51</f>
        <v/>
      </c>
      <c r="K53" s="36">
        <f>K8-K51</f>
        <v/>
      </c>
      <c r="L53" s="36">
        <f>L8-L51</f>
        <v/>
      </c>
      <c r="M53" s="36">
        <f>M8-M51</f>
        <v/>
      </c>
      <c r="N53" s="36">
        <f>N8-N51</f>
        <v/>
      </c>
      <c r="O53" s="36">
        <f>O8-O51</f>
        <v/>
      </c>
      <c r="P53" s="36">
        <f>P8-P51</f>
        <v/>
      </c>
      <c r="Q53" s="36">
        <f>Q8-Q51</f>
        <v/>
      </c>
      <c r="R53" s="36">
        <f>R8-R51</f>
        <v/>
      </c>
      <c r="S53" s="36">
        <f>S8-S51</f>
        <v/>
      </c>
      <c r="T53" s="36">
        <f>T8-T51</f>
        <v/>
      </c>
    </row>
    <row r="54"/>
    <row r="55"/>
    <row r="56">
      <c r="T56" s="39" t="n"/>
    </row>
  </sheetData>
  <mergeCells count="37">
    <mergeCell ref="GZ3:HT3"/>
    <mergeCell ref="AN4:BH4"/>
    <mergeCell ref="CY4:DS4"/>
    <mergeCell ref="HU2:IO2"/>
    <mergeCell ref="DT3:EN3"/>
    <mergeCell ref="FJ3:GD3"/>
    <mergeCell ref="A3:R3"/>
    <mergeCell ref="GZ4:HT4"/>
    <mergeCell ref="GE2:GY2"/>
    <mergeCell ref="IP3:IS3"/>
    <mergeCell ref="BI3:CC3"/>
    <mergeCell ref="EO2:FI2"/>
    <mergeCell ref="A2:R2"/>
    <mergeCell ref="HU3:IO3"/>
    <mergeCell ref="CD2:CX2"/>
    <mergeCell ref="AN2:BH2"/>
    <mergeCell ref="HU4:IO4"/>
    <mergeCell ref="FJ4:GD4"/>
    <mergeCell ref="DT4:EN4"/>
    <mergeCell ref="CY2:DS2"/>
    <mergeCell ref="A4:R4"/>
    <mergeCell ref="IP4:IS4"/>
    <mergeCell ref="GE3:GY3"/>
    <mergeCell ref="BI4:CC4"/>
    <mergeCell ref="CD4:CX4"/>
    <mergeCell ref="GZ2:HT2"/>
    <mergeCell ref="CD3:CX3"/>
    <mergeCell ref="EO3:FI3"/>
    <mergeCell ref="FJ2:GD2"/>
    <mergeCell ref="GE4:GY4"/>
    <mergeCell ref="AN3:BH3"/>
    <mergeCell ref="CY3:DS3"/>
    <mergeCell ref="IP2:IS2"/>
    <mergeCell ref="BI2:CC2"/>
    <mergeCell ref="EO4:FI4"/>
    <mergeCell ref="A1:R1"/>
    <mergeCell ref="DT2:EN2"/>
  </mergeCells>
  <pageMargins left="0.26" right="0.2" top="0.5" bottom="0.46" header="0.5" footer="0.5"/>
  <pageSetup orientation="landscape" scale="54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S55"/>
  <sheetViews>
    <sheetView workbookViewId="0">
      <selection activeCell="D5" sqref="D5"/>
    </sheetView>
  </sheetViews>
  <sheetFormatPr baseColWidth="8" defaultRowHeight="11.25"/>
  <cols>
    <col width="2.7109375" customWidth="1" style="11" min="1" max="1"/>
    <col width="4.28515625" customWidth="1" style="11" min="2" max="2"/>
    <col width="54.85546875" customWidth="1" style="11" min="3" max="3"/>
    <col width="5.7109375" customWidth="1" style="11" min="4" max="4"/>
    <col width="4.28515625" customWidth="1" style="11" min="5" max="5"/>
    <col width="14" customWidth="1" style="11" min="6" max="6"/>
    <col width="3.42578125" customWidth="1" style="11" min="7" max="7"/>
    <col width="11.7109375" customWidth="1" style="11" min="8" max="8"/>
    <col width="4.85546875" customWidth="1" style="11" min="9" max="9"/>
    <col width="11.7109375" customWidth="1" style="11" min="10" max="10"/>
    <col width="13" customWidth="1" style="11" min="11" max="11"/>
    <col width="11.7109375" customWidth="1" style="11" min="12" max="13"/>
    <col width="13" customWidth="1" style="38" min="14" max="14"/>
    <col width="13" customWidth="1" style="11" min="15" max="15"/>
    <col width="13.5703125" customWidth="1" style="38" min="16" max="16"/>
    <col width="13.140625" customWidth="1" style="11" min="17" max="17"/>
    <col width="13.5703125" customWidth="1" style="11" min="18" max="18"/>
    <col width="3.85546875" customWidth="1" style="11" min="19" max="19"/>
    <col width="13.5703125" customWidth="1" style="11" min="20" max="20"/>
    <col width="9.140625" customWidth="1" style="11" min="21" max="16384"/>
  </cols>
  <sheetData>
    <row r="1" ht="15.75" customFormat="1" customHeight="1" s="42">
      <c r="A1" s="57" t="inlineStr">
        <is>
          <t>Enron North America</t>
        </is>
      </c>
    </row>
    <row r="2" ht="20.25" customFormat="1" customHeight="1" s="43">
      <c r="A2" s="59" t="inlineStr">
        <is>
          <t>WEST  Desk</t>
        </is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62" t="n"/>
      <c r="BI2" s="62" t="n"/>
      <c r="CD2" s="62" t="n"/>
      <c r="CY2" s="62" t="n"/>
      <c r="DT2" s="62" t="n"/>
      <c r="EO2" s="62" t="n"/>
      <c r="FJ2" s="62" t="n"/>
      <c r="GE2" s="62" t="n"/>
      <c r="GZ2" s="62" t="n"/>
      <c r="HU2" s="62" t="n"/>
      <c r="IP2" s="62" t="n"/>
    </row>
    <row r="3" ht="15.75" customFormat="1" customHeight="1" s="44">
      <c r="A3" s="57" t="inlineStr">
        <is>
          <t>Summary of [Person_1] to Actual Variance</t>
        </is>
      </c>
      <c r="S3" s="63" t="n"/>
      <c r="T3" s="63" t="n"/>
      <c r="U3" s="63" t="n"/>
      <c r="V3" s="63" t="n"/>
      <c r="W3" s="63" t="n"/>
      <c r="X3" s="63" t="n"/>
      <c r="Y3" s="63" t="n"/>
      <c r="Z3" s="63" t="n"/>
      <c r="AA3" s="63" t="n"/>
      <c r="AB3" s="63" t="n"/>
      <c r="AC3" s="63" t="n"/>
      <c r="AD3" s="63" t="n"/>
      <c r="AE3" s="63" t="n"/>
      <c r="AF3" s="63" t="n"/>
      <c r="AG3" s="63" t="n"/>
      <c r="AH3" s="63" t="n"/>
      <c r="AI3" s="63" t="n"/>
      <c r="AJ3" s="63" t="n"/>
      <c r="AK3" s="63" t="n"/>
      <c r="AL3" s="63" t="n"/>
      <c r="AM3" s="63" t="n"/>
      <c r="AN3" s="63" t="n"/>
      <c r="BI3" s="63" t="n"/>
      <c r="CD3" s="63" t="n"/>
      <c r="CY3" s="63" t="n"/>
      <c r="DT3" s="63" t="n"/>
      <c r="EO3" s="63" t="n"/>
      <c r="FJ3" s="63" t="n"/>
      <c r="GE3" s="63" t="n"/>
      <c r="GZ3" s="63" t="n"/>
      <c r="HU3" s="63" t="n"/>
      <c r="IP3" s="63" t="n"/>
    </row>
    <row r="4" customFormat="1" s="45">
      <c r="A4" s="61" t="inlineStr">
        <is>
          <t>(Income)/ Expense to Desk</t>
        </is>
      </c>
      <c r="S4" s="64" t="n"/>
      <c r="T4" s="64" t="n"/>
      <c r="U4" s="64" t="n"/>
      <c r="V4" s="64" t="n"/>
      <c r="W4" s="64" t="n"/>
      <c r="X4" s="64" t="n"/>
      <c r="Y4" s="64" t="n"/>
      <c r="Z4" s="64" t="n"/>
      <c r="AA4" s="64" t="n"/>
      <c r="AB4" s="64" t="n"/>
      <c r="AC4" s="64" t="n"/>
      <c r="AD4" s="64" t="n"/>
      <c r="AE4" s="64" t="n"/>
      <c r="AF4" s="64" t="n"/>
      <c r="AG4" s="64" t="n"/>
      <c r="AH4" s="64" t="n"/>
      <c r="AI4" s="64" t="n"/>
      <c r="AJ4" s="64" t="n"/>
      <c r="AK4" s="64" t="n"/>
      <c r="AL4" s="64" t="n"/>
      <c r="AM4" s="64" t="n"/>
      <c r="AN4" s="64" t="n"/>
      <c r="BI4" s="64" t="n"/>
      <c r="CD4" s="64" t="n"/>
      <c r="CY4" s="64" t="n"/>
      <c r="DT4" s="64" t="n"/>
      <c r="EO4" s="64" t="n"/>
      <c r="FJ4" s="64" t="n"/>
      <c r="GE4" s="64" t="n"/>
      <c r="GZ4" s="64" t="n"/>
      <c r="HU4" s="64" t="n"/>
      <c r="IP4" s="64" t="n"/>
    </row>
    <row r="5" ht="12.75" customHeight="1" s="58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</row>
    <row r="6" ht="30.75" customHeight="1" s="58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</row>
    <row r="7">
      <c r="F7" s="12" t="inlineStr">
        <is>
          <t>PRE 1999</t>
        </is>
      </c>
      <c r="G7" s="13" t="n"/>
      <c r="H7" s="12" t="inlineStr">
        <is>
          <t>1st QTR 99</t>
        </is>
      </c>
      <c r="I7" s="12" t="n"/>
      <c r="J7" s="12" t="n">
        <v>9904</v>
      </c>
      <c r="K7" s="12" t="n">
        <v>9905</v>
      </c>
      <c r="L7" s="12" t="n">
        <v>9906</v>
      </c>
      <c r="M7" s="12" t="n">
        <v>9907</v>
      </c>
      <c r="N7" s="12" t="n">
        <v>9908</v>
      </c>
      <c r="O7" s="12" t="n">
        <v>9909</v>
      </c>
      <c r="P7" s="12" t="n">
        <v>9910</v>
      </c>
      <c r="Q7" s="12" t="n">
        <v>9911</v>
      </c>
      <c r="R7" s="12" t="n">
        <v>9912</v>
      </c>
      <c r="S7" s="13" t="n"/>
      <c r="T7" s="12" t="inlineStr">
        <is>
          <t>Total</t>
        </is>
      </c>
    </row>
    <row r="8" ht="21.75" customFormat="1" customHeight="1" s="15">
      <c r="A8" s="15" t="inlineStr">
        <is>
          <t xml:space="preserve">Total Flash to Actual Variance </t>
        </is>
      </c>
      <c r="C8" s="15" t="n"/>
      <c r="F8" s="16">
        <f>-573+693560</f>
        <v/>
      </c>
      <c r="G8" s="16" t="n"/>
      <c r="H8" s="16" t="n">
        <v>-77847</v>
      </c>
      <c r="I8" s="16" t="n"/>
      <c r="J8" s="16" t="n">
        <v>35503</v>
      </c>
      <c r="K8" s="16" t="n">
        <v>-1277960</v>
      </c>
      <c r="L8" s="16" t="n">
        <v>-37460</v>
      </c>
      <c r="M8" s="16" t="n">
        <v>521718</v>
      </c>
      <c r="N8" s="17" t="n">
        <v>1504996</v>
      </c>
      <c r="O8" s="16" t="n">
        <v>100632</v>
      </c>
      <c r="P8" s="17" t="n">
        <v>609700</v>
      </c>
      <c r="Q8" s="16" t="n">
        <v>723499</v>
      </c>
      <c r="R8" s="16" t="n">
        <v>2831546</v>
      </c>
      <c r="S8" s="16" t="n"/>
      <c r="T8" s="16">
        <f>SUM(F8:S8)</f>
        <v/>
      </c>
    </row>
    <row r="9" ht="12" customFormat="1" customHeight="1" s="45">
      <c r="B9" s="45" t="inlineStr">
        <is>
          <t>stated as of 12/31/99 GL</t>
        </is>
      </c>
      <c r="C9" s="45" t="n"/>
      <c r="F9" s="20" t="n"/>
      <c r="G9" s="20" t="n"/>
      <c r="H9" s="20" t="n"/>
      <c r="I9" s="20" t="n"/>
      <c r="J9" s="20" t="n"/>
      <c r="K9" s="20" t="n"/>
      <c r="L9" s="20" t="n"/>
      <c r="M9" s="20" t="n"/>
      <c r="N9" s="21" t="n"/>
      <c r="O9" s="20" t="n"/>
      <c r="P9" s="21" t="n"/>
      <c r="Q9" s="20" t="n"/>
      <c r="R9" s="20" t="n"/>
      <c r="S9" s="20" t="n"/>
      <c r="T9" s="20" t="n"/>
    </row>
    <row r="10" ht="12" customFormat="1" customHeight="1" s="45">
      <c r="C10" s="45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1" t="n"/>
      <c r="O10" s="20" t="n"/>
      <c r="P10" s="21" t="n"/>
      <c r="Q10" s="20" t="n"/>
      <c r="R10" s="20" t="n"/>
      <c r="S10" s="20" t="n"/>
      <c r="T10" s="20" t="n"/>
    </row>
    <row r="11" ht="12" customHeight="1" s="58">
      <c r="B11" s="22" t="inlineStr">
        <is>
          <t>Proposed Adjustments to NGP&amp;L,  01/31/00</t>
        </is>
      </c>
      <c r="F11" s="55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</row>
    <row r="12" ht="12" customHeight="1" s="58">
      <c r="B12" s="22" t="n"/>
      <c r="C12" s="11" t="inlineStr">
        <is>
          <t>Current month</t>
        </is>
      </c>
      <c r="F12" s="55" t="n"/>
      <c r="G12" s="55" t="n"/>
      <c r="H12" s="55" t="n"/>
      <c r="I12" s="55" t="n"/>
      <c r="J12" s="55" t="n"/>
      <c r="K12" s="55" t="n"/>
      <c r="L12" s="55" t="n"/>
      <c r="M12" s="55" t="n"/>
      <c r="N12" s="55" t="n"/>
      <c r="O12" s="55" t="n"/>
      <c r="P12" s="55" t="n"/>
      <c r="Q12" s="55" t="n">
        <v>308597</v>
      </c>
      <c r="R12" s="55" t="n"/>
      <c r="S12" s="55" t="n"/>
      <c r="T12" s="55">
        <f>SUM(F12:S12)</f>
        <v/>
      </c>
    </row>
    <row r="13" ht="12" customHeight="1" s="58">
      <c r="B13" s="22" t="n"/>
      <c r="C13" s="11" t="inlineStr">
        <is>
          <t>Synthetic Storage - prior to SS procedures were in place</t>
        </is>
      </c>
      <c r="F13" s="55" t="n">
        <v>692987</v>
      </c>
      <c r="G13" s="55" t="n"/>
      <c r="H13" s="55" t="n">
        <v>-329487</v>
      </c>
      <c r="I13" s="55" t="n"/>
      <c r="J13" s="55" t="n"/>
      <c r="K13" s="55" t="n"/>
      <c r="L13" s="55" t="n"/>
      <c r="M13" s="55" t="n">
        <v>-121428</v>
      </c>
      <c r="N13" s="55" t="n"/>
      <c r="O13" s="55" t="n">
        <v>-303037</v>
      </c>
      <c r="P13" s="55" t="n"/>
      <c r="Q13" s="55" t="n"/>
      <c r="R13" s="55" t="n"/>
      <c r="S13" s="55" t="n"/>
      <c r="T13" s="55">
        <f>SUM(F13:S13)</f>
        <v/>
      </c>
    </row>
    <row r="14" ht="12" customHeight="1" s="58">
      <c r="B14" s="22" t="n"/>
      <c r="C14" s="38" t="inlineStr">
        <is>
          <t xml:space="preserve">Miscellaneous PMA's  </t>
        </is>
      </c>
      <c r="F14" s="53" t="n"/>
      <c r="G14" s="55" t="n"/>
      <c r="H14" s="53" t="n"/>
      <c r="I14" s="53" t="n"/>
      <c r="J14" s="53">
        <f>126597-91094</f>
        <v/>
      </c>
      <c r="K14" s="53" t="n">
        <v>-108950</v>
      </c>
      <c r="L14" s="53" t="n">
        <v>-37460</v>
      </c>
      <c r="M14" s="53" t="n"/>
      <c r="N14" s="53" t="n">
        <v>189772</v>
      </c>
      <c r="O14" s="53" t="n"/>
      <c r="P14" s="53">
        <f>-77214-28692</f>
        <v/>
      </c>
      <c r="Q14" s="53" t="n"/>
      <c r="R14" s="53" t="n"/>
      <c r="S14" s="55" t="n"/>
      <c r="T14" s="53">
        <f>SUM(F14:S14)</f>
        <v/>
      </c>
    </row>
    <row r="15">
      <c r="C15" s="11" t="inlineStr">
        <is>
          <t> </t>
        </is>
      </c>
      <c r="F15" s="55">
        <f>SUM(F12:F14)</f>
        <v/>
      </c>
      <c r="G15" s="55" t="n"/>
      <c r="H15" s="55">
        <f>SUM(H12:H14)</f>
        <v/>
      </c>
      <c r="I15" s="55" t="n"/>
      <c r="J15" s="55">
        <f>+J14</f>
        <v/>
      </c>
      <c r="K15" s="55">
        <f>+K14</f>
        <v/>
      </c>
      <c r="L15" s="55">
        <f>+L14</f>
        <v/>
      </c>
      <c r="M15" s="55">
        <f>SUM(M12:M14)</f>
        <v/>
      </c>
      <c r="N15" s="55">
        <f>+N14</f>
        <v/>
      </c>
      <c r="O15" s="55">
        <f>SUM(O11:O14)</f>
        <v/>
      </c>
      <c r="P15" s="55">
        <f>SUM(P11:P14)</f>
        <v/>
      </c>
      <c r="Q15" s="55">
        <f>SUM(Q12:Q14)</f>
        <v/>
      </c>
      <c r="R15" s="55" t="n"/>
      <c r="S15" s="55" t="n"/>
      <c r="T15" s="55">
        <f>SUM(T11:T14)</f>
        <v/>
      </c>
    </row>
    <row r="16" ht="12" customHeight="1" s="58">
      <c r="B16" s="22" t="inlineStr">
        <is>
          <t xml:space="preserve">Outstanding Variances </t>
        </is>
      </c>
      <c r="F16" s="55" t="n"/>
      <c r="G16" s="55" t="n"/>
      <c r="H16" s="55" t="n"/>
      <c r="I16" s="55" t="n"/>
      <c r="J16" s="55" t="n"/>
      <c r="K16" s="55" t="n"/>
      <c r="L16" s="55" t="n"/>
      <c r="M16" s="55" t="n"/>
      <c r="N16" s="55" t="n"/>
      <c r="O16" s="55" t="n"/>
      <c r="P16" s="55" t="n"/>
      <c r="Q16" s="55" t="n"/>
      <c r="R16" s="55" t="n"/>
      <c r="S16" s="55" t="n"/>
      <c r="T16" s="55" t="n"/>
    </row>
    <row r="17" ht="12" customHeight="1" s="58">
      <c r="B17" s="22" t="n"/>
      <c r="F17" s="55" t="n"/>
      <c r="G17" s="55" t="n"/>
      <c r="H17" s="55" t="n"/>
      <c r="I17" s="55" t="n"/>
      <c r="J17" s="55" t="n"/>
      <c r="K17" s="55" t="n"/>
      <c r="L17" s="55" t="n"/>
      <c r="M17" s="55" t="n"/>
      <c r="N17" s="55" t="n"/>
      <c r="O17" s="55" t="n"/>
      <c r="P17" s="55" t="n"/>
      <c r="Q17" s="55" t="n"/>
      <c r="R17" s="55" t="n"/>
      <c r="S17" s="55" t="n"/>
      <c r="T17" s="55" t="n"/>
    </row>
    <row r="18" ht="12" customHeight="1" s="58">
      <c r="B18" s="22" t="n"/>
      <c r="C18" s="27" t="inlineStr">
        <is>
          <t>Economics</t>
        </is>
      </c>
      <c r="F18" s="55" t="n"/>
      <c r="G18" s="55" t="n"/>
      <c r="H18" s="55" t="n"/>
      <c r="I18" s="55" t="n"/>
      <c r="J18" s="55" t="n"/>
      <c r="K18" s="55" t="n"/>
      <c r="L18" s="55" t="n"/>
      <c r="M18" s="55" t="n"/>
      <c r="N18" s="55" t="n"/>
      <c r="O18" s="55" t="n"/>
      <c r="P18" s="55" t="n"/>
      <c r="Q18" s="55" t="n"/>
      <c r="R18" s="55" t="n"/>
      <c r="S18" s="55" t="n"/>
      <c r="T18" s="55" t="n"/>
    </row>
    <row r="19" ht="12" customHeight="1" s="58">
      <c r="B19" s="22" t="n"/>
      <c r="C19" s="33" t="inlineStr">
        <is>
          <t>American Public Phase 1 CPR adj</t>
        </is>
      </c>
      <c r="F19" s="55" t="n"/>
      <c r="G19" s="55" t="n"/>
      <c r="H19" s="55" t="n"/>
      <c r="I19" s="55" t="n"/>
      <c r="J19" s="55" t="n"/>
      <c r="K19" s="55" t="n"/>
      <c r="L19" s="55" t="n"/>
      <c r="M19" s="55" t="n"/>
      <c r="N19" s="55" t="n"/>
      <c r="O19" s="55" t="n"/>
      <c r="P19" s="55" t="n"/>
      <c r="Q19" s="55" t="n">
        <v>-291865</v>
      </c>
      <c r="R19" s="55" t="n"/>
      <c r="S19" s="55" t="n"/>
      <c r="T19" s="55">
        <f>SUM(F19:S19)</f>
        <v/>
      </c>
    </row>
    <row r="20">
      <c r="C20" s="33" t="inlineStr">
        <is>
          <t xml:space="preserve">SOCAL Amortization </t>
        </is>
      </c>
      <c r="D20" s="29" t="n"/>
      <c r="F20" s="53" t="n"/>
      <c r="G20" s="55" t="n"/>
      <c r="H20" s="53" t="n"/>
      <c r="I20" s="53" t="n"/>
      <c r="J20" s="53" t="n"/>
      <c r="K20" s="53" t="n"/>
      <c r="L20" s="53" t="n"/>
      <c r="M20" s="53">
        <f>-170648</f>
        <v/>
      </c>
      <c r="N20" s="53" t="n">
        <v>-169625</v>
      </c>
      <c r="O20" s="53" t="n">
        <v>-163000</v>
      </c>
      <c r="P20" s="53" t="n">
        <v>-167628</v>
      </c>
      <c r="Q20" s="53" t="n">
        <v>-161325</v>
      </c>
      <c r="R20" s="53" t="n"/>
      <c r="S20" s="53" t="n"/>
      <c r="T20" s="53">
        <f>SUM(F20:S20)</f>
        <v/>
      </c>
    </row>
    <row r="21">
      <c r="C21" s="30" t="n"/>
      <c r="F21" s="55" t="n"/>
      <c r="G21" s="55" t="n"/>
      <c r="H21" s="55" t="n"/>
      <c r="I21" s="55" t="n"/>
      <c r="J21" s="55" t="n"/>
      <c r="K21" s="55" t="n"/>
      <c r="L21" s="55" t="n"/>
      <c r="M21" s="55">
        <f>SUM(M20:M20)</f>
        <v/>
      </c>
      <c r="N21" s="55">
        <f>SUM(N20:N20)</f>
        <v/>
      </c>
      <c r="O21" s="55">
        <f>SUM(O20:O20)</f>
        <v/>
      </c>
      <c r="P21" s="55">
        <f>SUM(P20:P20)</f>
        <v/>
      </c>
      <c r="Q21" s="55">
        <f>SUM(Q19:Q20)</f>
        <v/>
      </c>
      <c r="R21" s="55" t="n"/>
      <c r="S21" s="55" t="n"/>
      <c r="T21" s="55">
        <f>SUM(T19:T20)</f>
        <v/>
      </c>
    </row>
    <row r="22">
      <c r="B22" s="31" t="n"/>
      <c r="C22" s="30" t="n"/>
      <c r="F22" s="55" t="n"/>
      <c r="G22" s="55" t="n"/>
      <c r="H22" s="55" t="n"/>
      <c r="I22" s="55" t="n"/>
      <c r="J22" s="55" t="n"/>
      <c r="K22" s="55" t="n"/>
      <c r="L22" s="55" t="n"/>
      <c r="M22" s="55" t="n"/>
      <c r="N22" s="55" t="n"/>
      <c r="O22" s="55" t="n"/>
      <c r="P22" s="55" t="n"/>
      <c r="Q22" s="55" t="n"/>
      <c r="R22" s="55" t="n"/>
      <c r="S22" s="55" t="n"/>
      <c r="T22" s="55" t="n"/>
    </row>
    <row r="23">
      <c r="B23" s="31" t="n"/>
      <c r="C23" s="30" t="inlineStr">
        <is>
          <t>Settlements</t>
        </is>
      </c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  <c r="O23" s="55" t="n"/>
      <c r="P23" s="55" t="n"/>
      <c r="Q23" s="55" t="n"/>
      <c r="R23" s="55" t="n"/>
      <c r="S23" s="55" t="n"/>
      <c r="T23" s="55" t="n"/>
    </row>
    <row r="24">
      <c r="B24" s="31" t="n"/>
      <c r="C24" s="11" t="inlineStr">
        <is>
          <t>Citizens Sales Demand Reimbursement - needs to be booked</t>
        </is>
      </c>
      <c r="F24" s="55" t="n"/>
      <c r="G24" s="55" t="n"/>
      <c r="H24" s="55" t="n"/>
      <c r="I24" s="55" t="n"/>
      <c r="J24" s="55" t="n"/>
      <c r="K24" s="55" t="n"/>
      <c r="L24" s="55" t="n"/>
      <c r="M24" s="55" t="n">
        <v>437721</v>
      </c>
      <c r="N24" s="55" t="n">
        <v>446593</v>
      </c>
      <c r="O24" s="55" t="n">
        <v>463849</v>
      </c>
      <c r="P24" s="55" t="n">
        <v>462076</v>
      </c>
      <c r="Q24" s="55" t="n">
        <v>445761</v>
      </c>
      <c r="R24" s="55" t="n"/>
      <c r="S24" s="55" t="n"/>
      <c r="T24" s="55">
        <f>SUM(F24:S24)</f>
        <v/>
      </c>
    </row>
    <row r="25">
      <c r="B25" s="31" t="n"/>
      <c r="C25" s="11" t="inlineStr">
        <is>
          <t>Burlington Resources Purchase Phase 1 unresolved</t>
        </is>
      </c>
      <c r="F25" s="55" t="n"/>
      <c r="G25" s="55" t="n"/>
      <c r="H25" s="55" t="n"/>
      <c r="I25" s="55" t="n"/>
      <c r="J25" s="55" t="n"/>
      <c r="K25" s="55" t="n"/>
      <c r="L25" s="55" t="n"/>
      <c r="M25" s="55" t="n"/>
      <c r="N25" s="55" t="n"/>
      <c r="O25" s="55" t="n"/>
      <c r="P25" s="55" t="n"/>
      <c r="Q25" s="55" t="n">
        <v>-834970</v>
      </c>
      <c r="R25" s="55" t="n"/>
      <c r="S25" s="55" t="n"/>
      <c r="T25" s="55">
        <f>SUM(F25:S25)</f>
        <v/>
      </c>
    </row>
    <row r="26">
      <c r="B26" s="31" t="n"/>
      <c r="C26" s="11" t="inlineStr">
        <is>
          <t>Fort James Sales PMA 12/99 GL</t>
        </is>
      </c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  <c r="O26" s="55" t="n"/>
      <c r="P26" s="55" t="n"/>
      <c r="Q26" s="55" t="n">
        <v>120269</v>
      </c>
      <c r="R26" s="55" t="n"/>
      <c r="S26" s="55" t="n"/>
      <c r="T26" s="55">
        <f>SUM(F26:S26)</f>
        <v/>
      </c>
    </row>
    <row r="27">
      <c r="B27" s="31" t="n"/>
      <c r="C27" s="11" t="inlineStr">
        <is>
          <t>Sinclair Oil Corp Sales Phase 1 unresolved</t>
        </is>
      </c>
      <c r="F27" s="55" t="n"/>
      <c r="G27" s="55" t="n"/>
      <c r="H27" s="55" t="n"/>
      <c r="I27" s="55" t="n"/>
      <c r="J27" s="55" t="n"/>
      <c r="K27" s="55" t="n"/>
      <c r="L27" s="55" t="n"/>
      <c r="M27" s="55" t="n"/>
      <c r="N27" s="55" t="n"/>
      <c r="O27" s="55" t="n"/>
      <c r="P27" s="55" t="n"/>
      <c r="Q27" s="55" t="n">
        <v>786896</v>
      </c>
      <c r="R27" s="55" t="n"/>
      <c r="S27" s="55" t="n"/>
      <c r="T27" s="55">
        <f>SUM(F27:S27)</f>
        <v/>
      </c>
    </row>
    <row r="28">
      <c r="B28" s="31" t="n"/>
      <c r="C28" s="11" t="inlineStr">
        <is>
          <t>Physical liquidation leg 5 - American Public Energy   EV7251 PMA ( Double booked )</t>
        </is>
      </c>
      <c r="F28" s="55" t="n"/>
      <c r="G28" s="55" t="n"/>
      <c r="H28" s="55" t="n"/>
      <c r="I28" s="55" t="n"/>
      <c r="J28" s="55" t="n"/>
      <c r="K28" s="55" t="n">
        <v>-1169010</v>
      </c>
      <c r="L28" s="55" t="n"/>
      <c r="M28" s="55" t="n"/>
      <c r="N28" s="55" t="n"/>
      <c r="O28" s="55" t="n"/>
      <c r="P28" s="55" t="n"/>
      <c r="Q28" s="55" t="n"/>
      <c r="R28" s="55" t="n"/>
      <c r="S28" s="55" t="n"/>
      <c r="T28" s="55">
        <f>SUM(F28:S28)</f>
        <v/>
      </c>
    </row>
    <row r="29">
      <c r="B29" s="31" t="n"/>
      <c r="C29" s="11" t="inlineStr">
        <is>
          <t>Enserco Energy &amp; Amoco Canada  Purchase PMA's in 10/99 GL for 03/99 Prod</t>
        </is>
      </c>
      <c r="F29" s="55" t="n"/>
      <c r="G29" s="55" t="n"/>
      <c r="H29" s="55" t="n">
        <v>251640</v>
      </c>
      <c r="I29" s="55" t="n"/>
      <c r="J29" s="55" t="n"/>
      <c r="K29" s="55" t="n"/>
      <c r="L29" s="55" t="n"/>
      <c r="M29" s="55" t="n"/>
      <c r="N29" s="55" t="n"/>
      <c r="O29" s="55" t="n"/>
      <c r="P29" s="55" t="n"/>
      <c r="Q29" s="55" t="n"/>
      <c r="R29" s="55" t="n"/>
      <c r="S29" s="55" t="n"/>
      <c r="T29" s="55">
        <f>SUM(F29:S29)</f>
        <v/>
      </c>
    </row>
    <row r="30">
      <c r="B30" s="31" t="n"/>
      <c r="C30" s="11" t="inlineStr">
        <is>
          <t>Amoco Sales PMA in 10/99 GL</t>
        </is>
      </c>
      <c r="F30" s="53" t="n"/>
      <c r="G30" s="55" t="n"/>
      <c r="H30" s="53" t="n"/>
      <c r="I30" s="53" t="n"/>
      <c r="J30" s="32" t="n"/>
      <c r="K30" s="53" t="n"/>
      <c r="L30" s="53" t="n"/>
      <c r="M30" s="53" t="n"/>
      <c r="N30" s="53" t="n">
        <v>172286</v>
      </c>
      <c r="O30" s="53" t="n"/>
      <c r="P30" s="53" t="n"/>
      <c r="Q30" s="53" t="n"/>
      <c r="R30" s="53" t="n"/>
      <c r="S30" s="55" t="n"/>
      <c r="T30" s="53">
        <f>SUM(F30:S30)</f>
        <v/>
      </c>
    </row>
    <row r="31">
      <c r="B31" s="31" t="n"/>
      <c r="C31" s="30" t="n"/>
      <c r="F31" s="55" t="n"/>
      <c r="G31" s="55" t="n"/>
      <c r="H31" s="55">
        <f>SUM(H24:H30)</f>
        <v/>
      </c>
      <c r="I31" s="55" t="n"/>
      <c r="J31" s="55" t="n"/>
      <c r="K31" s="55">
        <f>SUM(K24:K30)</f>
        <v/>
      </c>
      <c r="L31" s="55" t="n"/>
      <c r="M31" s="55">
        <f>SUM(M24:M30)</f>
        <v/>
      </c>
      <c r="N31" s="55">
        <f>SUM(N24:N30)</f>
        <v/>
      </c>
      <c r="O31" s="55">
        <f>SUM(O24:O30)</f>
        <v/>
      </c>
      <c r="P31" s="55">
        <f>SUM(P24:P30)</f>
        <v/>
      </c>
      <c r="Q31" s="55">
        <f>SUM(Q24:Q30)</f>
        <v/>
      </c>
      <c r="R31" s="55" t="n"/>
      <c r="S31" s="55" t="n"/>
      <c r="T31" s="55">
        <f>SUM(T24:T30)</f>
        <v/>
      </c>
    </row>
    <row r="32">
      <c r="B32" s="31" t="n"/>
      <c r="C32" s="30" t="n"/>
      <c r="F32" s="55" t="n"/>
      <c r="G32" s="55" t="n"/>
      <c r="H32" s="55" t="n"/>
      <c r="I32" s="55" t="n"/>
      <c r="J32" s="55" t="n"/>
      <c r="K32" s="55" t="n"/>
      <c r="L32" s="55" t="n"/>
      <c r="M32" s="55" t="n"/>
      <c r="N32" s="55" t="n"/>
      <c r="O32" s="55" t="n"/>
      <c r="P32" s="55" t="n"/>
      <c r="Q32" s="55" t="n"/>
      <c r="R32" s="55" t="n"/>
      <c r="S32" s="55" t="n"/>
      <c r="T32" s="55" t="n"/>
    </row>
    <row r="33">
      <c r="B33" s="31" t="n"/>
      <c r="C33" s="30" t="inlineStr">
        <is>
          <t>Volume Management</t>
        </is>
      </c>
      <c r="F33" s="55" t="n"/>
      <c r="G33" s="55" t="n"/>
      <c r="H33" s="55" t="n"/>
      <c r="I33" s="55" t="n"/>
      <c r="J33" s="55" t="n"/>
      <c r="K33" s="55" t="n"/>
      <c r="L33" s="55" t="n"/>
      <c r="M33" s="55" t="n"/>
      <c r="N33" s="55" t="n"/>
      <c r="O33" s="55" t="n"/>
      <c r="P33" s="55" t="n"/>
      <c r="Q33" s="55" t="n"/>
      <c r="R33" s="55" t="n"/>
      <c r="S33" s="55" t="n"/>
      <c r="T33" s="55" t="n"/>
    </row>
    <row r="34">
      <c r="B34" s="31" t="n"/>
      <c r="C34" s="33" t="inlineStr">
        <is>
          <t>Transport Demand/Commodity expense per [Person_4]</t>
        </is>
      </c>
      <c r="F34" s="53" t="n"/>
      <c r="G34" s="55" t="n"/>
      <c r="H34" s="53" t="n"/>
      <c r="I34" s="53" t="n"/>
      <c r="J34" s="53" t="n"/>
      <c r="K34" s="53" t="n"/>
      <c r="L34" s="53" t="n"/>
      <c r="M34" s="53" t="n"/>
      <c r="N34" s="53" t="n"/>
      <c r="O34" s="53" t="n"/>
      <c r="P34" s="53" t="n"/>
      <c r="Q34" s="53" t="n">
        <v>42176</v>
      </c>
      <c r="R34" s="53" t="n"/>
      <c r="S34" s="55" t="n"/>
      <c r="T34" s="53">
        <f>SUM(F34:S34)</f>
        <v/>
      </c>
    </row>
    <row r="35">
      <c r="B35" s="31" t="n"/>
      <c r="C35" s="30" t="n"/>
      <c r="F35" s="55" t="n"/>
      <c r="G35" s="55" t="n"/>
      <c r="H35" s="55" t="n"/>
      <c r="I35" s="55" t="n"/>
      <c r="J35" s="55" t="n"/>
      <c r="K35" s="55" t="n"/>
      <c r="L35" s="55" t="n"/>
      <c r="M35" s="55" t="n"/>
      <c r="N35" s="55" t="n"/>
      <c r="O35" s="55" t="n"/>
      <c r="P35" s="55" t="n"/>
      <c r="Q35" s="55">
        <f>SUM(Q34:Q34)</f>
        <v/>
      </c>
      <c r="R35" s="55" t="n"/>
      <c r="S35" s="55" t="n"/>
      <c r="T35" s="55">
        <f>SUM(T34:T34)</f>
        <v/>
      </c>
    </row>
    <row r="36">
      <c r="B36" s="31" t="n"/>
      <c r="C36" s="30" t="inlineStr">
        <is>
          <t>Gas Accounting/Economics</t>
        </is>
      </c>
      <c r="F36" s="55" t="n"/>
      <c r="G36" s="55" t="n"/>
      <c r="H36" s="55" t="n"/>
      <c r="I36" s="55" t="n"/>
      <c r="J36" s="55" t="n"/>
      <c r="K36" s="55" t="n"/>
      <c r="L36" s="55" t="n"/>
      <c r="M36" s="55" t="n"/>
      <c r="N36" s="55" t="n"/>
      <c r="O36" s="55" t="n"/>
      <c r="P36" s="55" t="n"/>
      <c r="Q36" s="55" t="n"/>
      <c r="R36" s="55" t="n"/>
      <c r="S36" s="55" t="n"/>
      <c r="T36" s="55" t="n"/>
    </row>
    <row r="37">
      <c r="B37" s="31" t="n"/>
      <c r="C37" s="11" t="inlineStr">
        <is>
          <t xml:space="preserve">Financial liquidations </t>
        </is>
      </c>
      <c r="F37" s="53" t="n"/>
      <c r="G37" s="55" t="n"/>
      <c r="H37" s="53" t="n"/>
      <c r="I37" s="53" t="n"/>
      <c r="J37" s="53" t="n"/>
      <c r="K37" s="53" t="n"/>
      <c r="L37" s="53" t="n"/>
      <c r="M37" s="53" t="n">
        <v>376073</v>
      </c>
      <c r="N37" s="53">
        <f>865970</f>
        <v/>
      </c>
      <c r="O37" s="53" t="n">
        <v>102820</v>
      </c>
      <c r="P37" s="53" t="n">
        <v>421158</v>
      </c>
      <c r="Q37" s="53" t="n">
        <v>-178539</v>
      </c>
      <c r="R37" s="53" t="n"/>
      <c r="S37" s="55" t="n"/>
      <c r="T37" s="53">
        <f>SUM(F37:S37)</f>
        <v/>
      </c>
    </row>
    <row r="38">
      <c r="B38" s="31" t="n"/>
      <c r="C38" s="33" t="n"/>
      <c r="F38" s="55" t="n"/>
      <c r="G38" s="55" t="n"/>
      <c r="H38" s="55" t="n"/>
      <c r="I38" s="55" t="n"/>
      <c r="J38" s="55" t="n"/>
      <c r="K38" s="55" t="n"/>
      <c r="L38" s="55" t="n"/>
      <c r="M38" s="55">
        <f>SUM(M37:M37)</f>
        <v/>
      </c>
      <c r="N38" s="55">
        <f>SUM(N37:N37)</f>
        <v/>
      </c>
      <c r="O38" s="55">
        <f>+O37</f>
        <v/>
      </c>
      <c r="P38" s="55">
        <f>+P37</f>
        <v/>
      </c>
      <c r="Q38" s="55">
        <f>+Q37</f>
        <v/>
      </c>
      <c r="R38" s="55" t="n"/>
      <c r="S38" s="55" t="n"/>
      <c r="T38" s="55">
        <f>SUM(T37:T37)</f>
        <v/>
      </c>
    </row>
    <row r="39">
      <c r="B39" s="31" t="n"/>
      <c r="C39" s="27" t="inlineStr">
        <is>
          <t>OA Group to Analyze</t>
        </is>
      </c>
      <c r="F39" s="55" t="n"/>
      <c r="G39" s="55" t="n"/>
      <c r="H39" s="55" t="n"/>
      <c r="I39" s="55" t="n"/>
      <c r="J39" s="55" t="n"/>
      <c r="K39" s="55" t="n"/>
      <c r="L39" s="55" t="n"/>
      <c r="M39" s="55" t="n"/>
      <c r="N39" s="55" t="n"/>
      <c r="O39" s="55" t="n"/>
      <c r="P39" s="55" t="n"/>
      <c r="Q39" s="55" t="n"/>
      <c r="R39" s="55" t="n"/>
      <c r="S39" s="55" t="n"/>
      <c r="T39" s="55" t="n"/>
    </row>
    <row r="40" ht="12.75" customHeight="1" s="58">
      <c r="C40" s="55" t="inlineStr">
        <is>
          <t>Financial Liquidations to be reviewed</t>
        </is>
      </c>
      <c r="D40" s="11" t="n"/>
      <c r="E40" s="11" t="n"/>
      <c r="F40" s="53" t="n"/>
      <c r="G40" s="55" t="n"/>
      <c r="H40" s="53" t="n">
        <v>518978</v>
      </c>
      <c r="I40" s="53" t="n"/>
      <c r="J40" s="53" t="n"/>
      <c r="K40" s="53" t="n">
        <v>-24800</v>
      </c>
      <c r="L40" s="53" t="n"/>
      <c r="M40" s="53" t="n"/>
      <c r="N40" s="53" t="n"/>
      <c r="O40" s="53" t="n"/>
      <c r="P40" s="53" t="n"/>
      <c r="Q40" s="53" t="n"/>
      <c r="R40" s="53" t="n">
        <v>2831546</v>
      </c>
      <c r="S40" s="33" t="n"/>
      <c r="T40" s="53">
        <f>SUM(F40:S40)</f>
        <v/>
      </c>
    </row>
    <row r="41">
      <c r="C41" s="11" t="inlineStr">
        <is>
          <t> </t>
        </is>
      </c>
      <c r="F41" s="55" t="n"/>
      <c r="G41" s="55" t="n"/>
      <c r="H41" s="55">
        <f>+H40</f>
        <v/>
      </c>
      <c r="I41" s="55" t="n"/>
      <c r="J41" s="55" t="n"/>
      <c r="K41" s="55">
        <f>+K40</f>
        <v/>
      </c>
      <c r="L41" s="55" t="n"/>
      <c r="M41" s="55" t="n"/>
      <c r="N41" s="55" t="n"/>
      <c r="O41" s="55" t="n"/>
      <c r="P41" s="55" t="n"/>
      <c r="Q41" s="55" t="n"/>
      <c r="R41" s="55">
        <f>+R40</f>
        <v/>
      </c>
      <c r="S41" s="55" t="n"/>
      <c r="T41" s="55">
        <f>SUM(T40)</f>
        <v/>
      </c>
    </row>
    <row r="42">
      <c r="C42" s="30" t="n"/>
      <c r="F42" s="55" t="n"/>
      <c r="G42" s="55" t="n"/>
      <c r="H42" s="55" t="n"/>
      <c r="I42" s="55" t="n"/>
      <c r="J42" s="55" t="n"/>
      <c r="K42" s="55" t="n"/>
      <c r="L42" s="55" t="n"/>
      <c r="M42" s="55" t="n"/>
      <c r="N42" s="55" t="n"/>
      <c r="O42" s="55" t="n"/>
      <c r="P42" s="55" t="n"/>
      <c r="Q42" s="55" t="n"/>
      <c r="R42" s="55" t="n"/>
      <c r="S42" s="55" t="n"/>
      <c r="T42" s="55" t="n"/>
    </row>
    <row r="43" ht="12" customHeight="1" s="58">
      <c r="B43" s="22" t="inlineStr">
        <is>
          <t>Outstanding Variances, resolution expected 01/00 GL</t>
        </is>
      </c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  <c r="O43" s="55" t="n"/>
      <c r="P43" s="55" t="n"/>
      <c r="Q43" s="55" t="n"/>
      <c r="R43" s="55" t="n"/>
      <c r="S43" s="55" t="n"/>
      <c r="T43" s="55" t="n"/>
    </row>
    <row r="44" ht="12" customHeight="1" s="58">
      <c r="C44" s="22" t="n"/>
      <c r="F44" s="55" t="n"/>
      <c r="G44" s="55" t="n"/>
      <c r="H44" s="55" t="n"/>
      <c r="I44" s="55" t="n"/>
      <c r="J44" s="55" t="n"/>
      <c r="K44" s="55" t="n"/>
      <c r="L44" s="55" t="n"/>
      <c r="M44" s="55" t="n"/>
      <c r="N44" s="55" t="n"/>
      <c r="O44" s="55" t="n"/>
      <c r="P44" s="55" t="n"/>
      <c r="Q44" s="55" t="n"/>
      <c r="R44" s="55" t="n"/>
      <c r="S44" s="55" t="n"/>
      <c r="T44" s="55" t="n"/>
    </row>
    <row r="45">
      <c r="B45" s="31" t="n"/>
      <c r="C45" s="30" t="inlineStr">
        <is>
          <t>Gas Accounting</t>
        </is>
      </c>
      <c r="F45" s="55" t="n"/>
      <c r="G45" s="55" t="n"/>
      <c r="H45" s="55" t="n"/>
      <c r="I45" s="55" t="n"/>
      <c r="J45" s="55" t="n"/>
      <c r="K45" s="55" t="n"/>
      <c r="L45" s="55" t="n"/>
      <c r="M45" s="55" t="n"/>
      <c r="N45" s="55" t="n"/>
      <c r="O45" s="55" t="n"/>
      <c r="P45" s="55" t="n"/>
      <c r="Q45" s="55" t="n"/>
      <c r="R45" s="55" t="n"/>
      <c r="S45" s="55" t="n"/>
      <c r="T45" s="55" t="n"/>
    </row>
    <row r="46">
      <c r="B46" s="31" t="n"/>
      <c r="C46" s="33" t="inlineStr">
        <is>
          <t>Reclass from Storage Book to West - fin liq</t>
        </is>
      </c>
      <c r="F46" s="55" t="n"/>
      <c r="G46" s="55" t="n"/>
      <c r="H46" s="55" t="n">
        <v>-518978</v>
      </c>
      <c r="I46" s="55" t="n"/>
      <c r="J46" s="55" t="n"/>
      <c r="K46" s="55" t="n">
        <v>24800</v>
      </c>
      <c r="L46" s="55" t="n"/>
      <c r="M46" s="55" t="n"/>
      <c r="N46" s="55" t="n"/>
      <c r="O46" s="55" t="n"/>
      <c r="P46" s="55" t="n"/>
      <c r="Q46" s="55" t="n"/>
      <c r="R46" s="55" t="n"/>
      <c r="S46" s="55" t="n"/>
      <c r="T46" s="55">
        <f>SUM(F46:S46)</f>
        <v/>
      </c>
    </row>
    <row r="47">
      <c r="B47" s="31" t="n"/>
      <c r="C47" s="33" t="inlineStr">
        <is>
          <t>Transport Demand expense reverse in 01/00 GL</t>
        </is>
      </c>
      <c r="F47" s="53" t="n"/>
      <c r="G47" s="55" t="n"/>
      <c r="H47" s="53" t="n"/>
      <c r="I47" s="53" t="n"/>
      <c r="J47" s="53" t="n"/>
      <c r="K47" s="53" t="n"/>
      <c r="L47" s="53" t="n"/>
      <c r="M47" s="53" t="n"/>
      <c r="N47" s="53" t="n"/>
      <c r="O47" s="53" t="n"/>
      <c r="P47" s="53" t="n"/>
      <c r="Q47" s="53" t="n">
        <v>486498</v>
      </c>
      <c r="R47" s="53" t="n"/>
      <c r="S47" s="55" t="n"/>
      <c r="T47" s="53">
        <f>SUM(F47:S47)</f>
        <v/>
      </c>
    </row>
    <row r="48">
      <c r="C48" s="11" t="inlineStr">
        <is>
          <t> </t>
        </is>
      </c>
      <c r="F48" s="55" t="n"/>
      <c r="G48" s="55" t="n"/>
      <c r="H48" s="55">
        <f>SUM(H46:H47)</f>
        <v/>
      </c>
      <c r="I48" s="55" t="n"/>
      <c r="J48" s="55" t="n"/>
      <c r="K48" s="55">
        <f>+K46</f>
        <v/>
      </c>
      <c r="L48" s="55" t="n"/>
      <c r="M48" s="55" t="n"/>
      <c r="N48" s="55" t="n"/>
      <c r="O48" s="55" t="n"/>
      <c r="P48" s="55" t="n"/>
      <c r="Q48" s="55">
        <f>SUM(Q47:Q47)</f>
        <v/>
      </c>
      <c r="R48" s="55" t="n"/>
      <c r="S48" s="55" t="n"/>
      <c r="T48" s="55">
        <f>SUM(T46:T47)</f>
        <v/>
      </c>
    </row>
    <row r="49">
      <c r="F49" s="38" t="n"/>
      <c r="G49" s="38" t="n"/>
      <c r="H49" s="38" t="n"/>
      <c r="I49" s="38" t="n"/>
      <c r="J49" s="38" t="n"/>
      <c r="K49" s="38" t="n"/>
      <c r="L49" s="38" t="n"/>
      <c r="M49" s="38" t="n"/>
      <c r="N49" s="38" t="n"/>
      <c r="O49" s="38" t="n"/>
      <c r="P49" s="38" t="n"/>
      <c r="Q49" s="38" t="n"/>
      <c r="R49" s="38" t="n"/>
      <c r="S49" s="38" t="n"/>
      <c r="T49" s="38" t="n"/>
    </row>
    <row r="50" ht="19.5" customHeight="1" s="58" thickBot="1">
      <c r="A50" s="45" t="inlineStr">
        <is>
          <t>Total Identified Flash to Actual Variances</t>
        </is>
      </c>
      <c r="F50" s="34">
        <f>+F48+F41+F38+F35+F31+F21+F15</f>
        <v/>
      </c>
      <c r="G50" s="36" t="n"/>
      <c r="H50" s="34">
        <f>+H48+H41+H38+H35+H31+H21+H15</f>
        <v/>
      </c>
      <c r="I50" s="38" t="n"/>
      <c r="J50" s="34">
        <f>+J48+J41+J38+J35+J31+J21+J15</f>
        <v/>
      </c>
      <c r="K50" s="34">
        <f>+K48+K41+K38+K35+K31+K21+K15</f>
        <v/>
      </c>
      <c r="L50" s="34">
        <f>+L48+L41+L38+L35+L31+L21+L15</f>
        <v/>
      </c>
      <c r="M50" s="34">
        <f>+M48+M41+M38+M35+M31+M21+M15</f>
        <v/>
      </c>
      <c r="N50" s="34">
        <f>+N48+N41+N38+N35+N31+N21+N15</f>
        <v/>
      </c>
      <c r="O50" s="34">
        <f>+O48+O41+O38+O35+O31+O21+O15</f>
        <v/>
      </c>
      <c r="P50" s="34">
        <f>+P48+P41+P38+P35+P31+P21+P15</f>
        <v/>
      </c>
      <c r="Q50" s="34">
        <f>+Q48+Q41+Q38+Q35+Q31+Q21+Q15</f>
        <v/>
      </c>
      <c r="R50" s="34">
        <f>+R48+R41+R38+R35+R31+R21+R15</f>
        <v/>
      </c>
      <c r="S50" s="36" t="n"/>
      <c r="T50" s="34">
        <f>+T48+T41+T38+T35+T31+T21+T15</f>
        <v/>
      </c>
    </row>
    <row r="51" ht="12" customHeight="1" s="58" thickTop="1">
      <c r="F51" s="36" t="n"/>
      <c r="G51" s="36" t="n"/>
      <c r="H51" s="36" t="n"/>
      <c r="I51" s="36" t="n"/>
      <c r="J51" s="36" t="n"/>
      <c r="K51" s="36" t="n"/>
      <c r="L51" s="36" t="n"/>
      <c r="M51" s="36" t="n"/>
      <c r="N51" s="37" t="n"/>
      <c r="O51" s="36" t="n"/>
      <c r="P51" s="37" t="n"/>
      <c r="Q51" s="36" t="n"/>
      <c r="R51" s="36" t="n"/>
      <c r="S51" s="36" t="n"/>
      <c r="T51" s="36" t="n"/>
    </row>
    <row r="52">
      <c r="A52" s="45" t="inlineStr">
        <is>
          <t>Unexplained Variance</t>
        </is>
      </c>
      <c r="F52" s="36">
        <f>F8-F50</f>
        <v/>
      </c>
      <c r="G52" s="36" t="n"/>
      <c r="H52" s="36">
        <f>H8-H50</f>
        <v/>
      </c>
      <c r="I52" s="36" t="n"/>
      <c r="J52" s="36">
        <f>J8-J50</f>
        <v/>
      </c>
      <c r="K52" s="36">
        <f>K8-K50</f>
        <v/>
      </c>
      <c r="L52" s="36">
        <f>L8-L50</f>
        <v/>
      </c>
      <c r="M52" s="36">
        <f>M8-M50</f>
        <v/>
      </c>
      <c r="N52" s="36">
        <f>+N8-N50</f>
        <v/>
      </c>
      <c r="O52" s="36">
        <f>+O8-O50</f>
        <v/>
      </c>
      <c r="P52" s="36">
        <f>+P8-P50</f>
        <v/>
      </c>
      <c r="Q52" s="36">
        <f>+Q8-Q50</f>
        <v/>
      </c>
      <c r="R52" s="36">
        <f>+R8-R50</f>
        <v/>
      </c>
      <c r="S52" s="36" t="n"/>
      <c r="T52" s="36">
        <f>T8-T50</f>
        <v/>
      </c>
    </row>
    <row r="53"/>
    <row r="54"/>
    <row r="55">
      <c r="T55" s="39" t="n"/>
    </row>
  </sheetData>
  <mergeCells count="37">
    <mergeCell ref="GZ3:HT3"/>
    <mergeCell ref="AN4:BH4"/>
    <mergeCell ref="CY4:DS4"/>
    <mergeCell ref="HU2:IO2"/>
    <mergeCell ref="DT3:EN3"/>
    <mergeCell ref="FJ3:GD3"/>
    <mergeCell ref="A3:R3"/>
    <mergeCell ref="GZ4:HT4"/>
    <mergeCell ref="GE2:GY2"/>
    <mergeCell ref="IP3:IS3"/>
    <mergeCell ref="BI3:CC3"/>
    <mergeCell ref="EO2:FI2"/>
    <mergeCell ref="A2:R2"/>
    <mergeCell ref="HU3:IO3"/>
    <mergeCell ref="CD2:CX2"/>
    <mergeCell ref="AN2:BH2"/>
    <mergeCell ref="HU4:IO4"/>
    <mergeCell ref="FJ4:GD4"/>
    <mergeCell ref="DT4:EN4"/>
    <mergeCell ref="CY2:DS2"/>
    <mergeCell ref="A4:R4"/>
    <mergeCell ref="IP4:IS4"/>
    <mergeCell ref="GE3:GY3"/>
    <mergeCell ref="BI4:CC4"/>
    <mergeCell ref="CD4:CX4"/>
    <mergeCell ref="GZ2:HT2"/>
    <mergeCell ref="CD3:CX3"/>
    <mergeCell ref="EO3:FI3"/>
    <mergeCell ref="FJ2:GD2"/>
    <mergeCell ref="GE4:GY4"/>
    <mergeCell ref="AN3:BH3"/>
    <mergeCell ref="CY3:DS3"/>
    <mergeCell ref="IP2:IS2"/>
    <mergeCell ref="BI2:CC2"/>
    <mergeCell ref="EO4:FI4"/>
    <mergeCell ref="A1:R1"/>
    <mergeCell ref="DT2:EN2"/>
  </mergeCells>
  <pageMargins left="0.75" right="0.75" top="1" bottom="1" header="0.5" footer="0.5"/>
  <pageSetup orientation="landscape" scale="5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plove</dc:creator>
  <dcterms:created xsi:type="dcterms:W3CDTF">2000-02-29T19:12:25Z</dcterms:created>
  <dcterms:modified xsi:type="dcterms:W3CDTF">2025-09-29T18:09:51Z</dcterms:modified>
  <cp:lastModifiedBy>Felienne</cp:lastModifiedBy>
  <cp:lastPrinted>2000-06-02T22:32:31Z</cp:lastPrinted>
</cp:coreProperties>
</file>