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6" yWindow="264" windowWidth="22008" windowHeight="10296" tabRatio="600" firstSheet="0" activeTab="1" autoFilterDateGrouping="1"/>
  </bookViews>
  <sheets>
    <sheet name="Sheet4 (2)" sheetId="1" state="visible" r:id="rId1"/>
    <sheet name="For Internet Help" sheetId="2" state="visible" r:id="rId2"/>
    <sheet name="Real Actual (2)" sheetId="3" state="visible" r:id="rId3"/>
    <sheet name="Sheet4" sheetId="4" state="visible" r:id="rId4"/>
  </sheets>
  <definedNames>
    <definedName name="ACTION">'Multiple Instances Work'!$N$28:$AH$32</definedName>
    <definedName name="HOURS">'Multiple Instances Work'!$N$34:$AH$38</definedName>
    <definedName name="PROJECT_NUMBER">'Multiple Instances Work'!$N$10:$AH$14</definedName>
    <definedName name="TASK">'Multiple Instances Work'!$N$16:$AH$20</definedName>
    <definedName name="WELDMENT">'Multiple Instances Work'!$N$22:$AH$26</definedName>
    <definedName name="ACTION" localSheetId="2">'Real Actual (2)'!$P$29:$AJ$33</definedName>
    <definedName name="HOURS" localSheetId="2">'Real Actual (2)'!$P$35:$AJ$39</definedName>
    <definedName name="PROJECT_NUMBER" localSheetId="2">'Real Actual (2)'!$P$11:$AJ$15</definedName>
    <definedName name="TASK" localSheetId="2">'Real Actual (2)'!$P$17:$AJ$21</definedName>
    <definedName name="WELDMENT" localSheetId="2">'Real Actual (2)'!$P$23:$AJ$27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sz val="8"/>
      <scheme val="minor"/>
    </font>
  </fonts>
  <fills count="16">
    <fill>
      <patternFill/>
    </fill>
    <fill>
      <patternFill patternType="gray125"/>
    </fill>
    <fill>
      <patternFill patternType="solid">
        <fgColor theme="8" tint="0.5999938962981048"/>
        <bgColor indexed="64"/>
      </patternFill>
    </fill>
    <fill>
      <patternFill patternType="solid">
        <fgColor theme="8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theme="8" tint="0.7999816888943144"/>
        <bgColor indexed="64"/>
      </patternFill>
    </fill>
    <fill>
      <patternFill patternType="solid">
        <fgColor theme="6" tint="0.7999816888943144"/>
        <bgColor indexed="64"/>
      </patternFill>
    </fill>
    <fill>
      <patternFill patternType="solid">
        <fgColor theme="2" tint="-0.09997863704336681"/>
        <bgColor indexed="64"/>
      </patternFill>
    </fill>
    <fill>
      <patternFill patternType="solid">
        <fgColor theme="4" tint="0.5999938962981048"/>
        <bgColor indexed="64"/>
      </patternFill>
    </fill>
    <fill>
      <patternFill patternType="solid">
        <fgColor theme="5" tint="0.7999816888943144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theme="5" tint="0.3999755851924192"/>
        <bgColor indexed="64"/>
      </patternFill>
    </fill>
    <fill>
      <patternFill patternType="solid">
        <fgColor theme="5" tint="0.5999938962981048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wrapText="1"/>
    </xf>
    <xf numFmtId="0" fontId="0" fillId="0" borderId="0" applyAlignment="1" pivotButton="0" quotePrefix="0" xfId="0">
      <alignment horizontal="left"/>
    </xf>
    <xf numFmtId="164" fontId="0" fillId="0" borderId="0" pivotButton="0" quotePrefix="0" xfId="0"/>
    <xf numFmtId="0" fontId="0" fillId="2" borderId="0" pivotButton="0" quotePrefix="0" xfId="0"/>
    <xf numFmtId="0" fontId="0" fillId="3" borderId="0" pivotButton="0" quotePrefix="0" xfId="0"/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center" vertical="center"/>
    </xf>
    <xf numFmtId="0" fontId="0" fillId="2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164" fontId="0" fillId="2" borderId="0" applyAlignment="1" pivotButton="0" quotePrefix="0" xfId="0">
      <alignment horizontal="center"/>
    </xf>
    <xf numFmtId="0" fontId="0" fillId="4" borderId="1" applyAlignment="1" pivotButton="0" quotePrefix="0" xfId="0">
      <alignment horizontal="left"/>
    </xf>
    <xf numFmtId="0" fontId="0" fillId="4" borderId="1" pivotButton="0" quotePrefix="0" xfId="0"/>
    <xf numFmtId="0" fontId="0" fillId="4" borderId="1" applyAlignment="1" pivotButton="0" quotePrefix="0" xfId="0">
      <alignment wrapText="1"/>
    </xf>
    <xf numFmtId="0" fontId="0" fillId="0" borderId="0" applyAlignment="1" pivotButton="0" quotePrefix="0" xfId="0">
      <alignment horizontal="right"/>
    </xf>
    <xf numFmtId="0" fontId="0" fillId="5" borderId="0" pivotButton="0" quotePrefix="0" xfId="0"/>
    <xf numFmtId="0" fontId="0" fillId="5" borderId="2" pivotButton="0" quotePrefix="0" xfId="0"/>
    <xf numFmtId="0" fontId="0" fillId="6" borderId="2" pivotButton="0" quotePrefix="0" xfId="0"/>
    <xf numFmtId="0" fontId="0" fillId="5" borderId="3" pivotButton="0" quotePrefix="0" xfId="0"/>
    <xf numFmtId="0" fontId="0" fillId="6" borderId="3" pivotButton="0" quotePrefix="0" xfId="0"/>
    <xf numFmtId="0" fontId="0" fillId="0" borderId="1" pivotButton="0" quotePrefix="0" xfId="0"/>
    <xf numFmtId="16" fontId="0" fillId="7" borderId="1" applyAlignment="1" pivotButton="0" quotePrefix="0" xfId="0">
      <alignment horizontal="center" vertical="center"/>
    </xf>
    <xf numFmtId="0" fontId="0" fillId="5" borderId="1" pivotButton="0" quotePrefix="0" xfId="0"/>
    <xf numFmtId="0" fontId="0" fillId="6" borderId="1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0" borderId="0" pivotButton="0" quotePrefix="0" xfId="0"/>
    <xf numFmtId="2" fontId="0" fillId="0" borderId="0" pivotButton="0" quotePrefix="0" xfId="0"/>
    <xf numFmtId="0" fontId="0" fillId="10" borderId="0" pivotButton="0" quotePrefix="0" xfId="0"/>
    <xf numFmtId="0" fontId="0" fillId="12" borderId="0" applyAlignment="1" pivotButton="0" quotePrefix="0" xfId="0">
      <alignment horizontal="left"/>
    </xf>
    <xf numFmtId="0" fontId="0" fillId="13" borderId="0" applyAlignment="1" pivotButton="0" quotePrefix="0" xfId="0">
      <alignment horizontal="left"/>
    </xf>
    <xf numFmtId="0" fontId="0" fillId="13" borderId="0" pivotButton="0" quotePrefix="0" xfId="0"/>
    <xf numFmtId="0" fontId="0" fillId="14" borderId="0" applyAlignment="1" pivotButton="0" quotePrefix="0" xfId="0">
      <alignment horizontal="left"/>
    </xf>
    <xf numFmtId="0" fontId="0" fillId="14" borderId="0" pivotButton="0" quotePrefix="0" xfId="0"/>
    <xf numFmtId="0" fontId="0" fillId="9" borderId="0" applyAlignment="1" pivotButton="0" quotePrefix="0" xfId="0">
      <alignment horizontal="left"/>
    </xf>
    <xf numFmtId="0" fontId="0" fillId="9" borderId="0" applyAlignment="1" pivotButton="0" quotePrefix="0" xfId="0">
      <alignment horizontal="center" vertical="center"/>
    </xf>
    <xf numFmtId="0" fontId="0" fillId="15" borderId="0" applyAlignment="1" pivotButton="0" quotePrefix="0" xfId="0">
      <alignment horizontal="center" vertical="center" wrapText="1"/>
    </xf>
    <xf numFmtId="0" fontId="0" fillId="15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0" fillId="11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0"/>
  <sheetViews>
    <sheetView workbookViewId="0">
      <selection activeCell="C14" sqref="C14"/>
    </sheetView>
  </sheetViews>
  <sheetFormatPr baseColWidth="8" defaultRowHeight="14.4"/>
  <cols>
    <col width="16.6640625" customWidth="1" style="30" min="2" max="2"/>
    <col width="43.88671875" customWidth="1" style="30" min="3" max="3"/>
    <col width="35.6640625" customWidth="1" style="30" min="5" max="5"/>
    <col width="42.77734375" customWidth="1" style="30" min="7" max="7"/>
    <col width="19.6640625" customWidth="1" style="30" min="8" max="8"/>
    <col width="15" customWidth="1" style="30" min="9" max="9"/>
  </cols>
  <sheetData>
    <row r="1">
      <c r="G1" t="inlineStr">
        <is>
          <t>Case 1: 2 people 2 different tasks</t>
        </is>
      </c>
    </row>
    <row r="2">
      <c r="A2" t="inlineStr">
        <is>
          <t xml:space="preserve"> Jake</t>
        </is>
      </c>
      <c r="G2" t="inlineStr">
        <is>
          <t>2675_Mechanism Drive_Guard Bottom_Fit _02</t>
        </is>
      </c>
    </row>
    <row r="3">
      <c r="A3" t="inlineStr">
        <is>
          <t xml:space="preserve"> Liam</t>
        </is>
      </c>
      <c r="G3" t="inlineStr">
        <is>
          <t>2675_Mechanism Drive_Guard Bottom_Weld_04, 2675_Mechanism Drive_Guard Bottom_Fit _04</t>
        </is>
      </c>
    </row>
    <row r="4">
      <c r="A4" t="inlineStr">
        <is>
          <t xml:space="preserve"> [Person_1] </t>
        </is>
      </c>
      <c r="G4" t="inlineStr">
        <is>
          <t>2675_Mechanism Drive_Guard Bottom_Fit _05</t>
        </is>
      </c>
    </row>
    <row r="5">
      <c r="E5">
        <f t="array" ref="E5">MID(G2:G4,G32,2)</f>
        <v/>
      </c>
    </row>
    <row r="6">
      <c r="A6">
        <f>A2</f>
        <v/>
      </c>
      <c r="G6">
        <f>IFERROR(MID(G2,1,LEN(G2)-3),"")</f>
        <v/>
      </c>
    </row>
    <row r="7">
      <c r="A7">
        <f>A3</f>
        <v/>
      </c>
      <c r="G7">
        <f>IFERROR(MID(G3,1,LEN(G3)-3),"")</f>
        <v/>
      </c>
    </row>
    <row r="8">
      <c r="A8">
        <f>A4</f>
        <v/>
      </c>
      <c r="G8">
        <f>IFERROR(MID(G4,1,LEN(G4)-3),"")</f>
        <v/>
      </c>
    </row>
    <row r="9"/>
    <row r="10"/>
    <row r="11">
      <c r="A11" t="n">
        <v>1</v>
      </c>
      <c r="B11" t="n">
        <v>2675</v>
      </c>
      <c r="C11" s="18" t="inlineStr">
        <is>
          <t>Term</t>
        </is>
      </c>
      <c r="D11" t="inlineStr">
        <is>
          <t>lenghth</t>
        </is>
      </c>
    </row>
    <row r="12" customFormat="1" s="28">
      <c r="A12" s="28" t="n">
        <v>1.1</v>
      </c>
      <c r="B12" s="28" t="inlineStr">
        <is>
          <t>Mechanism Drive</t>
        </is>
      </c>
      <c r="G12" s="28" t="inlineStr">
        <is>
          <t>With Index, [Person_2] (doesn’t work)</t>
        </is>
      </c>
      <c r="H12" s="28" t="inlineStr">
        <is>
          <t>With If</t>
        </is>
      </c>
    </row>
    <row r="13" customFormat="1" s="29">
      <c r="A13" s="29" t="inlineStr">
        <is>
          <t>1.1.1</t>
        </is>
      </c>
      <c r="B13" s="29" t="inlineStr">
        <is>
          <t>Guard Bottom</t>
        </is>
      </c>
      <c r="E13" s="29" t="inlineStr">
        <is>
          <t xml:space="preserve">Fit </t>
        </is>
      </c>
      <c r="F13" s="29" t="inlineStr">
        <is>
          <t>Weld</t>
        </is>
      </c>
      <c r="H13" s="29" t="inlineStr">
        <is>
          <t>if</t>
        </is>
      </c>
      <c r="I13" s="29" t="inlineStr">
        <is>
          <t>if search</t>
        </is>
      </c>
    </row>
    <row r="14" ht="53.55" customHeight="1" s="30">
      <c r="A14" t="inlineStr">
        <is>
          <t>1.1.1.1</t>
        </is>
      </c>
      <c r="B14" t="inlineStr">
        <is>
          <t xml:space="preserve">Fit </t>
        </is>
      </c>
      <c r="C14">
        <f>$B$11&amp;"_"&amp;$B$12&amp;"_"&amp;$B$13&amp;"_"&amp;B14</f>
        <v/>
      </c>
      <c r="D14">
        <f>LEN(C14)</f>
        <v/>
      </c>
      <c r="E14">
        <f t="array" ref="E14">_xlfn.TEXTJOIN(",",TRUE,IF(IFERROR(SEARCH($C14,G$2:G$4,1),0)&gt;0,$G$2:$G$4,""))</f>
        <v/>
      </c>
      <c r="G14">
        <f t="array" ref="G14">_xlfn.TEXTJOIN(",",TRUE,IF(IFERROR(SEARCH($C14,G$2:G$4,1),0)&gt;0,$A$6:$A$8,""))</f>
        <v/>
      </c>
      <c r="H14">
        <f t="array" ref="H14">_xlfn.TEXTJOIN(",",TRUE,IF(C14=G6:G8,A6:A8,""))</f>
        <v/>
      </c>
      <c r="I14">
        <f t="array" ref="I14">_xlfn.TEXTJOIN(",",TRUE,IF(IFERROR(SEARCH(C14,G2:G4,1),0)&gt;0,$A$6:$A$8,""))</f>
        <v/>
      </c>
    </row>
    <row r="15">
      <c r="A15" t="inlineStr">
        <is>
          <t>1.1.1.2</t>
        </is>
      </c>
      <c r="B15" t="inlineStr">
        <is>
          <t>Weld</t>
        </is>
      </c>
      <c r="C15">
        <f>$B$11&amp;"_"&amp;$B$12&amp;"_"&amp;$B$13&amp;"_"&amp;B15</f>
        <v/>
      </c>
      <c r="D15">
        <f>LEN(C15)</f>
        <v/>
      </c>
      <c r="G15">
        <f t="array" ref="G15">_xlfn.TEXTJOIN(",",TRUE,IF(IFERROR(SEARCH(C15,G$2:G$4,1),0)&gt;0,$A$6:$A$8,""))</f>
        <v/>
      </c>
      <c r="H15">
        <f>_xlfn.TEXTJOIN(",",TRUE,IF(IFERROR(SEARCH($C15,D2:D4,1),0)&gt;0,$A$6:$A$8,""))</f>
        <v/>
      </c>
      <c r="I15">
        <f>_xlfn.TEXTJOIN(",",TRUE,IF(IFERROR(SEARCH($C15,G2:G4,1),0)&gt;0,$A$6:$A$8,""))</f>
        <v/>
      </c>
    </row>
    <row r="16" customFormat="1" s="29">
      <c r="A16" s="29" t="inlineStr">
        <is>
          <t>1.1.2</t>
        </is>
      </c>
      <c r="B16" s="29" t="inlineStr">
        <is>
          <t>Guard Top</t>
        </is>
      </c>
    </row>
    <row r="17">
      <c r="A17" t="inlineStr">
        <is>
          <t>1.1.2.1</t>
        </is>
      </c>
      <c r="B17" t="inlineStr">
        <is>
          <t xml:space="preserve">Fit </t>
        </is>
      </c>
      <c r="C17">
        <f>$B$11&amp;"_"&amp;$B$12&amp;"_"&amp;$B$16&amp;"_"&amp;B17</f>
        <v/>
      </c>
      <c r="D17">
        <f>LEN(C17)</f>
        <v/>
      </c>
    </row>
    <row r="18">
      <c r="A18" t="inlineStr">
        <is>
          <t>1.1.2.2</t>
        </is>
      </c>
      <c r="B18" t="inlineStr">
        <is>
          <t>Weld</t>
        </is>
      </c>
      <c r="C18">
        <f>$B$11&amp;"_"&amp;$B$12&amp;"_"&amp;$B$16&amp;"_"&amp;B18</f>
        <v/>
      </c>
      <c r="D18">
        <f>LEN(C18)</f>
        <v/>
      </c>
      <c r="I18">
        <f>SEARCH(C14,G7,1)</f>
        <v/>
      </c>
      <c r="P18">
        <f>fin</f>
        <v/>
      </c>
    </row>
    <row r="19"/>
    <row r="20"/>
    <row r="21"/>
    <row r="22"/>
    <row r="23"/>
    <row r="24">
      <c r="G24" t="inlineStr">
        <is>
          <t>do the index with match or if</t>
        </is>
      </c>
      <c r="H24" t="inlineStr">
        <is>
          <t>This doesn’t work, need to sub if (string = string) to a search if (string = search string)</t>
        </is>
      </c>
    </row>
    <row r="25">
      <c r="C25" t="inlineStr">
        <is>
          <t>From Internet</t>
        </is>
      </c>
    </row>
    <row r="26">
      <c r="C26">
        <f>FIND(CHAR(1),SUBSTITUTE(C33,"_",CHAR(1),1))</f>
        <v/>
      </c>
    </row>
    <row r="27">
      <c r="C27">
        <f>FIND(CHAR(1),SUBSTITUTE(C33,"_",CHAR(1),2))</f>
        <v/>
      </c>
      <c r="G27" t="inlineStr">
        <is>
          <t>Return Position of Matching Item</t>
        </is>
      </c>
    </row>
    <row r="28">
      <c r="C28">
        <f>FIND(CHAR(1),SUBSTITUTE(C33,"_",CHAR(1),3))</f>
        <v/>
      </c>
      <c r="G28" s="31">
        <f t="array" ref="G28">_xlfn.TEXTJOIN(";",TRUE,SEARCH($C14,G2:G4))</f>
        <v/>
      </c>
      <c r="H28">
        <f t="array" ref="H28">SEARCH($C14,G2:G4)</f>
        <v/>
      </c>
    </row>
    <row r="29">
      <c r="C29" t="inlineStr">
        <is>
          <t>THIS WILL WORK WITH OLD METHOD WITH MANY SEARCH FINDS</t>
        </is>
      </c>
      <c r="G29" t="inlineStr">
        <is>
          <t>Matching Item Len-2</t>
        </is>
      </c>
    </row>
    <row r="30">
      <c r="G30">
        <f t="array" ref="G30">SEARCH($C14,G2:G4,_xlfn.TEXTJOIN(",",TRUE,SEARCH($C14,G2:G4))*1)</f>
        <v/>
      </c>
    </row>
    <row r="31">
      <c r="A31" t="n">
        <v>1.1</v>
      </c>
      <c r="B31" t="inlineStr">
        <is>
          <t>Mechanism Drive</t>
        </is>
      </c>
      <c r="G31">
        <f t="array" ref="G31">_xlfn.TEXTJOIN(",",TRUE,IF(IFERROR(SEARCH($C14,G$2:G$4,1),0)&gt;0,$A$6:$A$8,""))</f>
        <v/>
      </c>
    </row>
    <row r="32">
      <c r="A32" t="inlineStr">
        <is>
          <t>1.1.1</t>
        </is>
      </c>
      <c r="B32" t="inlineStr">
        <is>
          <t>Guard Bottom</t>
        </is>
      </c>
      <c r="G32">
        <f t="array" ref="G32">_xlfn.TEXTJOIN(",",TRUE, {1;44;1} + D14)</f>
        <v/>
      </c>
    </row>
    <row r="33">
      <c r="A33" t="inlineStr">
        <is>
          <t>1.1.1.1</t>
        </is>
      </c>
      <c r="B33" t="inlineStr">
        <is>
          <t>Jake</t>
        </is>
      </c>
      <c r="C33">
        <f>$B$12&amp;"_"&amp;$B$31&amp;"_"&amp;B32</f>
        <v/>
      </c>
      <c r="G33">
        <f>SEARCH(C14,G2,1)</f>
        <v/>
      </c>
      <c r="H33">
        <f t="array" ref="H33">MID(G2:G4,G32+D14+1,2)</f>
        <v/>
      </c>
    </row>
    <row r="34">
      <c r="A34" t="inlineStr">
        <is>
          <t>1.1.1.2</t>
        </is>
      </c>
      <c r="B34" t="inlineStr">
        <is>
          <t>[Person_3]</t>
        </is>
      </c>
      <c r="G34">
        <f t="array" ref="G34">MID(G2,(_xlfn.TEXTJOIN(",",TRUE,SEARCH($C14,G2:G4))+D14+1),2)</f>
        <v/>
      </c>
    </row>
    <row r="35">
      <c r="A35" t="inlineStr">
        <is>
          <t>1.1.1.3</t>
        </is>
      </c>
      <c r="B35" t="inlineStr">
        <is>
          <t>[Person_1]</t>
        </is>
      </c>
    </row>
    <row r="36">
      <c r="G36">
        <f t="array" ref="G36">MID(G2,(_xlfn.TEXTJOIN(",",TRUE,SEARCH($C14,G2:G4))+D14+1),2)</f>
        <v/>
      </c>
    </row>
    <row r="37">
      <c r="A37" t="inlineStr">
        <is>
          <t>1.1.2</t>
        </is>
      </c>
      <c r="B37" t="inlineStr">
        <is>
          <t>Guard Top</t>
        </is>
      </c>
      <c r="C37">
        <f>$B$12&amp;"_"&amp;$B$31&amp;"_"&amp;B37</f>
        <v/>
      </c>
    </row>
    <row r="38">
      <c r="A38" t="inlineStr">
        <is>
          <t>1.1.3.1</t>
        </is>
      </c>
      <c r="B38" t="inlineStr">
        <is>
          <t>Jake</t>
        </is>
      </c>
      <c r="G38" t="inlineStr">
        <is>
          <t>weird shit</t>
        </is>
      </c>
    </row>
    <row r="39">
      <c r="A39" t="inlineStr">
        <is>
          <t>1.1.3.2</t>
        </is>
      </c>
      <c r="B39" t="inlineStr">
        <is>
          <t>[Person_3]</t>
        </is>
      </c>
    </row>
    <row r="40">
      <c r="A40" t="inlineStr">
        <is>
          <t>1.1.3.3</t>
        </is>
      </c>
      <c r="B40" t="inlineStr">
        <is>
          <t>[Person_1]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1"/>
  <sheetViews>
    <sheetView tabSelected="1" workbookViewId="0">
      <selection activeCell="E18" sqref="E18"/>
    </sheetView>
  </sheetViews>
  <sheetFormatPr baseColWidth="8" defaultRowHeight="14.4"/>
  <cols>
    <col width="11.44140625" customWidth="1" style="30" min="1" max="1"/>
    <col width="18.21875" customWidth="1" style="30" min="2" max="2"/>
    <col width="39.21875" customWidth="1" style="30" min="3" max="3"/>
    <col width="15.44140625" customWidth="1" style="30" min="4" max="4"/>
    <col width="19.33203125" customWidth="1" style="30" min="5" max="5"/>
    <col width="81.77734375" customWidth="1" style="30" min="7" max="7"/>
  </cols>
  <sheetData>
    <row r="1">
      <c r="F1" s="32" t="n"/>
      <c r="G1" t="inlineStr">
        <is>
          <t>Monday</t>
        </is>
      </c>
    </row>
    <row r="2" customFormat="1" s="19">
      <c r="A2" s="19" t="inlineStr">
        <is>
          <t xml:space="preserve"> Jake</t>
        </is>
      </c>
      <c r="G2" s="19" t="inlineStr">
        <is>
          <t>2675_Mechanism Drive_Guard Bottom_Fit _02</t>
        </is>
      </c>
    </row>
    <row r="3" customFormat="1" s="19">
      <c r="A3" s="19" t="inlineStr">
        <is>
          <t xml:space="preserve"> Liam</t>
        </is>
      </c>
      <c r="G3" s="19" t="inlineStr">
        <is>
          <t>2675_Mechanism Drive_Guard Bottom_Weld_04, 2675_Mechanism Drive_Guard Bottom_Fit _04</t>
        </is>
      </c>
    </row>
    <row r="4" customFormat="1" s="19">
      <c r="A4" s="19" t="inlineStr">
        <is>
          <t xml:space="preserve"> [Person_1] </t>
        </is>
      </c>
      <c r="G4" s="19" t="inlineStr">
        <is>
          <t>2675_Mechanism Drive_Guard Bottom_Fit _05</t>
        </is>
      </c>
    </row>
    <row r="5">
      <c r="F5" s="32" t="n"/>
    </row>
    <row r="6">
      <c r="A6" t="inlineStr">
        <is>
          <t>Background:</t>
        </is>
      </c>
      <c r="F6" s="32" t="n"/>
    </row>
    <row r="7">
      <c r="A7" t="inlineStr">
        <is>
          <t>Project Overhead: 2675</t>
        </is>
      </c>
      <c r="F7" s="32" t="n"/>
    </row>
    <row r="8">
      <c r="A8" t="inlineStr">
        <is>
          <t>Project: Mechanism Drive</t>
        </is>
      </c>
      <c r="F8" s="32" t="n"/>
    </row>
    <row r="9">
      <c r="A9" t="inlineStr">
        <is>
          <t>Components Available: Guard Bottom, [Person_4]</t>
        </is>
      </c>
      <c r="F9" s="32" t="n"/>
    </row>
    <row r="10">
      <c r="A10" t="inlineStr">
        <is>
          <t>Actions: Fit, Weld</t>
        </is>
      </c>
      <c r="F10" s="32" t="n"/>
    </row>
    <row r="11">
      <c r="A11" t="inlineStr">
        <is>
          <t>Time for action: 00-08 hours</t>
        </is>
      </c>
      <c r="F11" s="32" t="n"/>
    </row>
    <row r="12">
      <c r="F12" s="32" t="n"/>
    </row>
    <row r="13">
      <c r="A13" s="44" t="inlineStr">
        <is>
          <t>PROJECT OVERVIEW</t>
        </is>
      </c>
      <c r="F13" s="32" t="n"/>
    </row>
    <row r="14">
      <c r="A14" s="34" t="n">
        <v>1</v>
      </c>
      <c r="B14" s="35" t="n">
        <v>2675</v>
      </c>
      <c r="D14" s="42" t="inlineStr">
        <is>
          <t>EXTRACT NUMERICAL SUM VALUES HERE</t>
        </is>
      </c>
      <c r="E14" s="43" t="n"/>
      <c r="F14" s="32" t="n"/>
    </row>
    <row r="15">
      <c r="A15" s="36" t="n">
        <v>1.1</v>
      </c>
      <c r="B15" s="37" t="inlineStr">
        <is>
          <t>Mechanism Drive</t>
        </is>
      </c>
      <c r="C15" t="inlineStr">
        <is>
          <t>Term to Search</t>
        </is>
      </c>
      <c r="D15" s="43" t="inlineStr">
        <is>
          <t xml:space="preserve">Fit </t>
        </is>
      </c>
      <c r="E15" s="43" t="inlineStr">
        <is>
          <t>Weld</t>
        </is>
      </c>
      <c r="F15" s="32" t="n"/>
    </row>
    <row r="16">
      <c r="A16" s="38" t="inlineStr">
        <is>
          <t>1.1.1</t>
        </is>
      </c>
      <c r="B16" s="29" t="inlineStr">
        <is>
          <t>Guard Bottom</t>
        </is>
      </c>
      <c r="C16" s="29" t="n"/>
      <c r="D16" s="39" t="n"/>
      <c r="E16" s="39" t="n"/>
      <c r="F16" s="32" t="n"/>
    </row>
    <row r="17">
      <c r="A17" s="33" t="inlineStr">
        <is>
          <t>1.1.1.1</t>
        </is>
      </c>
      <c r="B17" t="inlineStr">
        <is>
          <t xml:space="preserve">Fit </t>
        </is>
      </c>
      <c r="C17">
        <f>B14&amp;"_"&amp;B15&amp;"_"&amp;B16&amp;"_"&amp;B17</f>
        <v/>
      </c>
      <c r="D17" s="40">
        <f t="array" ref="D17">SUM(IFERROR(--MID($G$2:$G$4,FIND(C17,$G$2:$G$4)+LEN(C17)+1,2),0))</f>
        <v/>
      </c>
      <c r="E17" s="41" t="n"/>
      <c r="F17" s="32" t="n"/>
    </row>
    <row r="18">
      <c r="A18" s="33" t="inlineStr">
        <is>
          <t>1.1.1.2</t>
        </is>
      </c>
      <c r="B18" t="inlineStr">
        <is>
          <t>Weld</t>
        </is>
      </c>
      <c r="C18">
        <f>B14&amp;"_"&amp;B15&amp;"_"&amp;B16&amp;"_"&amp;B18</f>
        <v/>
      </c>
      <c r="D18" s="40" t="n"/>
      <c r="E18" s="41">
        <f t="array" ref="E18">SUM(IFERROR(--MID($G$2:$G$4,FIND(C18,$G$2:$G$4)+LEN(C18)+1,2),0))</f>
        <v/>
      </c>
      <c r="F18" s="32" t="n"/>
    </row>
    <row r="19">
      <c r="A19" s="38" t="inlineStr">
        <is>
          <t>1.1.2</t>
        </is>
      </c>
      <c r="B19" s="29" t="inlineStr">
        <is>
          <t>Guard Top</t>
        </is>
      </c>
      <c r="C19" s="29" t="n"/>
      <c r="D19" s="29" t="n"/>
      <c r="E19" s="29" t="n"/>
      <c r="F19" s="32" t="n"/>
    </row>
    <row r="20">
      <c r="A20" s="33" t="inlineStr">
        <is>
          <t>1.1.2.1</t>
        </is>
      </c>
      <c r="B20" t="inlineStr">
        <is>
          <t xml:space="preserve">Fit </t>
        </is>
      </c>
      <c r="F20" s="32" t="n"/>
    </row>
    <row r="21">
      <c r="A21" s="33" t="inlineStr">
        <is>
          <t>1.1.2.2</t>
        </is>
      </c>
      <c r="B21" t="inlineStr">
        <is>
          <t>Weld</t>
        </is>
      </c>
      <c r="F21" s="32" t="n"/>
    </row>
    <row r="22">
      <c r="F22" s="32" t="n"/>
    </row>
    <row r="23">
      <c r="F23" s="32" t="n"/>
    </row>
    <row r="24">
      <c r="F24" s="32" t="n"/>
    </row>
    <row r="25">
      <c r="F25" s="32" t="n"/>
    </row>
    <row r="26">
      <c r="F26" s="32" t="n"/>
    </row>
    <row r="27">
      <c r="F27" s="32" t="n"/>
    </row>
    <row r="28">
      <c r="F28" s="32" t="n"/>
    </row>
    <row r="29">
      <c r="F29" s="32" t="n"/>
    </row>
    <row r="30">
      <c r="F30" s="32" t="n"/>
    </row>
    <row r="31">
      <c r="F31" s="32" t="n"/>
    </row>
  </sheetData>
  <mergeCells count="1">
    <mergeCell ref="A13:E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0"/>
    <pageSetUpPr/>
  </sheetPr>
  <dimension ref="A1:AH91"/>
  <sheetViews>
    <sheetView zoomScale="70" zoomScaleNormal="70" workbookViewId="0">
      <selection activeCell="T62" sqref="T62"/>
    </sheetView>
  </sheetViews>
  <sheetFormatPr baseColWidth="8" defaultRowHeight="14.4" outlineLevelRow="1"/>
  <cols>
    <col width="7.6640625" customWidth="1" style="2" min="1" max="1"/>
    <col width="30.21875" customWidth="1" style="30" min="2" max="2"/>
    <col width="44.77734375" customWidth="1" style="30" min="3" max="3"/>
    <col width="10.5546875" customWidth="1" style="30" min="4" max="4"/>
    <col width="8.33203125" customWidth="1" style="30" min="5" max="6"/>
    <col width="9.77734375" customWidth="1" style="30" min="7" max="8"/>
    <col width="45.5546875" customWidth="1" style="30" min="16" max="16"/>
    <col width="19.77734375" customWidth="1" style="30" min="17" max="17"/>
    <col width="12" customWidth="1" style="30" min="18" max="18"/>
    <col width="14.109375" customWidth="1" style="30" min="19" max="19"/>
    <col width="17.88671875" customWidth="1" style="30" min="20" max="20"/>
  </cols>
  <sheetData>
    <row r="1">
      <c r="P1" t="inlineStr">
        <is>
          <t xml:space="preserve">Monday </t>
        </is>
      </c>
      <c r="Q1" t="inlineStr">
        <is>
          <t>Tuesday</t>
        </is>
      </c>
      <c r="R1" t="inlineStr">
        <is>
          <t>Wednesday</t>
        </is>
      </c>
      <c r="S1" t="inlineStr">
        <is>
          <t>Thursday</t>
        </is>
      </c>
      <c r="T1" t="inlineStr">
        <is>
          <t>Friday</t>
        </is>
      </c>
    </row>
    <row r="2"/>
    <row r="3" customFormat="1" s="16">
      <c r="A3" s="15" t="inlineStr">
        <is>
          <t>Fred</t>
        </is>
      </c>
      <c r="P3" s="16" t="inlineStr">
        <is>
          <t>2675_Mechanism Drive_Guard Bottom_Fit _02, 2675_Mechanism Drive_Guard Bottom_Weld_05</t>
        </is>
      </c>
      <c r="V3" s="16" t="inlineStr">
        <is>
          <t>2675_Mechanism Drive_Guard Bottom_Fit _02</t>
        </is>
      </c>
      <c r="AB3" s="16" t="inlineStr">
        <is>
          <t>2675_Mechanism Drive_Guard Bottom_Fit _03, 2675_Mechanism Drive_Guard Bottom_weld_05</t>
        </is>
      </c>
    </row>
    <row r="4" customFormat="1" s="16">
      <c r="A4" s="15" t="inlineStr">
        <is>
          <t>Jake</t>
        </is>
      </c>
      <c r="P4" s="16" t="inlineStr">
        <is>
          <t>2675_Mechanism Drive_Guard Bottom_Fit _02</t>
        </is>
      </c>
      <c r="V4" s="16" t="inlineStr">
        <is>
          <t>2675_Mechanism Drive_Guard Bottom_Fit _05</t>
        </is>
      </c>
    </row>
    <row r="5" customFormat="1" s="16">
      <c r="A5" s="15" t="inlineStr">
        <is>
          <t>[Person_3]</t>
        </is>
      </c>
      <c r="P5" s="17" t="inlineStr">
        <is>
          <t>2675_Mechanism Drive_Guard Bottom_Weld_03</t>
        </is>
      </c>
      <c r="V5" s="16" t="inlineStr">
        <is>
          <t>2675_Mechanism Drive_Guard Bottom_Weld_05</t>
        </is>
      </c>
    </row>
    <row r="6" customFormat="1" s="16">
      <c r="A6" s="15" t="inlineStr">
        <is>
          <t>[Person_1]</t>
        </is>
      </c>
    </row>
    <row r="7" customFormat="1" s="16">
      <c r="A7" s="15" t="inlineStr">
        <is>
          <t>[Person_5]</t>
        </is>
      </c>
    </row>
    <row r="8" ht="11.55" customHeight="1" s="30"/>
    <row r="9" ht="11.55" customHeight="1" s="30"/>
    <row r="10" collapsed="1" s="30">
      <c r="A10" s="2" t="inlineStr">
        <is>
          <t>STEP 1 - EXTRACT PROJECT</t>
        </is>
      </c>
    </row>
    <row r="11" hidden="1" outlineLevel="1" s="30">
      <c r="A11" s="2">
        <f>$A$3</f>
        <v/>
      </c>
      <c r="P11">
        <f>IF(P3&gt;0,LEFT(P3, FIND("_", P3, 1)-1), " ")</f>
        <v/>
      </c>
    </row>
    <row r="12" hidden="1" outlineLevel="1" s="30">
      <c r="A12" s="2">
        <f>$A$4</f>
        <v/>
      </c>
      <c r="P12">
        <f>IF(P4&gt;0,LEFT(P4, FIND("_", P4, 1)-1), " ")</f>
        <v/>
      </c>
    </row>
    <row r="13" hidden="1" outlineLevel="1" s="30">
      <c r="A13" s="2">
        <f>$A$5</f>
        <v/>
      </c>
      <c r="P13">
        <f>IF(P5&gt;0,LEFT(P5, FIND("_", P5, 1)-1), " ")</f>
        <v/>
      </c>
    </row>
    <row r="14" hidden="1" outlineLevel="1" s="30">
      <c r="A14" s="2">
        <f>$A$6</f>
        <v/>
      </c>
      <c r="P14">
        <f>IF(P6&gt;0,LEFT(P6, FIND("_", P6, 1)-1), " ")</f>
        <v/>
      </c>
    </row>
    <row r="15" hidden="1" outlineLevel="1" s="30">
      <c r="A15" s="2">
        <f>$A$7</f>
        <v/>
      </c>
      <c r="P15">
        <f>IF(P7&gt;0,LEFT(P7, FIND("_", P7, 1)-1), " ")</f>
        <v/>
      </c>
    </row>
    <row r="16" collapsed="1" s="30">
      <c r="A16" s="2" t="inlineStr">
        <is>
          <t>STEP 2 - EXTRACT TASK "DRIVE BASE"</t>
        </is>
      </c>
    </row>
    <row r="17" hidden="1" outlineLevel="1" s="30">
      <c r="A17" s="2">
        <f>$A$3</f>
        <v/>
      </c>
      <c r="P17">
        <f>IF(P3&gt;0,MID(P3,FIND("_", P3,1)+1,(FIND("_", P3,FIND("_",P3, 1)+1)-FIND("_", P3,1)-1))," ")</f>
        <v/>
      </c>
    </row>
    <row r="18" hidden="1" outlineLevel="1" s="30">
      <c r="A18" s="2">
        <f>$A$4</f>
        <v/>
      </c>
      <c r="P18">
        <f>IF(P4&gt;0,MID(P4,FIND("_", P4,1)+1,(FIND("_", P4,FIND("_",P4, 1)+1)-FIND("_", P4,1)-1))," ")</f>
        <v/>
      </c>
    </row>
    <row r="19" hidden="1" outlineLevel="1" s="30">
      <c r="A19" s="2">
        <f>$A$5</f>
        <v/>
      </c>
      <c r="P19">
        <f>IF(P5&gt;0,MID(P5,FIND("_", P5,1)+1,(FIND("_", P5,FIND("_",P5, 1)+1)-FIND("_", P5,1)-1))," ")</f>
        <v/>
      </c>
    </row>
    <row r="20" hidden="1" outlineLevel="1" s="30">
      <c r="A20" s="2">
        <f>$A$6</f>
        <v/>
      </c>
      <c r="P20">
        <f>IF(P6&gt;0,MID(P6,FIND("_", P6,1)+1,(FIND("_", P6,FIND("_",P6, 1)+1)-FIND("_", P6,1)-1))," ")</f>
        <v/>
      </c>
    </row>
    <row r="21" hidden="1" outlineLevel="1" s="30">
      <c r="A21" s="2">
        <f>$A$7</f>
        <v/>
      </c>
      <c r="P21">
        <f>IF(P7&gt;0,MID(P7,FIND("_", P7,1)+1,(FIND("_", P7,FIND("_",P7, 1)+1)-FIND("_", P7,1)-1))," ")</f>
        <v/>
      </c>
    </row>
    <row r="22" collapsed="1" s="30">
      <c r="A22" s="2" t="inlineStr">
        <is>
          <t>STEP 3 - EXTRACT COMPONENT</t>
        </is>
      </c>
    </row>
    <row r="23" hidden="1" outlineLevel="1" s="30">
      <c r="A23" s="2">
        <f>$A$3</f>
        <v/>
      </c>
      <c r="P23">
        <f>IF(P3&gt;0,MID(P3,FIND("_",P3,FIND("_",P3,1)+1)+1,FIND("_",P3,FIND("_",P3,FIND("_",P3,1)+1)+1)-FIND("_",P3,FIND("_",P3,1)+1)-1)," ")</f>
        <v/>
      </c>
    </row>
    <row r="24" hidden="1" outlineLevel="1" s="30">
      <c r="A24" s="2">
        <f>$A$4</f>
        <v/>
      </c>
      <c r="P24">
        <f>IF(P4&gt;0,MID(P4,FIND("_",P4,FIND("_",P4,1)+1)+1,FIND("_",P4,FIND("_",P4,FIND("_",P4,1)+1)+1)-FIND("_",P4,FIND("_",P4,1)+1)-1)," ")</f>
        <v/>
      </c>
    </row>
    <row r="25" hidden="1" outlineLevel="1" s="30">
      <c r="A25" s="2">
        <f>$A$5</f>
        <v/>
      </c>
      <c r="P25">
        <f>IF(P5&gt;0,MID(P5,FIND("_",P5,FIND("_",P5,1)+1)+1,FIND("_",P5,FIND("_",P5,FIND("_",P5,1)+1)+1)-FIND("_",P5,FIND("_",P5,1)+1)-1)," ")</f>
        <v/>
      </c>
    </row>
    <row r="26" hidden="1" outlineLevel="1" s="30">
      <c r="A26" s="2">
        <f>$A$6</f>
        <v/>
      </c>
      <c r="P26">
        <f>IF(P6&gt;0,MID(P6,FIND("_",P6,FIND("_",P6,1)+1)+1,FIND("_",P6,FIND("_",P6,FIND("_",P6,1)+1)+1)-FIND("_",P6,FIND("_",P6,1)+1)-1)," ")</f>
        <v/>
      </c>
    </row>
    <row r="27" hidden="1" outlineLevel="1" s="30">
      <c r="A27" s="2">
        <f>$A$7</f>
        <v/>
      </c>
      <c r="P27">
        <f>IF(P7&gt;0,MID(P7,FIND("_",P7,FIND("_",P7,1)+1)+1,FIND("_",P7,FIND("_",P7,FIND("_",P7,1)+1)+1)-FIND("_",P7,FIND("_",P7,1)+1)-1)," ")</f>
        <v/>
      </c>
    </row>
    <row r="28" collapsed="1" s="30">
      <c r="A28" s="2" t="inlineStr">
        <is>
          <t>STEP 4 - EXTRACT ACTION</t>
        </is>
      </c>
    </row>
    <row r="29" hidden="1" outlineLevel="1" s="30">
      <c r="A29" s="2">
        <f>$A$3</f>
        <v/>
      </c>
      <c r="P29">
        <f>IF(P3&gt;0,MID(P3,FIND(P23,P3) + LEN(TEXT(P23,1))+1,FIND("_",P3,FIND(P23,P3) + LEN(TEXT(P23,1))+1)-(FIND(P23,P3) + LEN(TEXT(P23,1)))-1)," ")</f>
        <v/>
      </c>
    </row>
    <row r="30" hidden="1" outlineLevel="1" s="30">
      <c r="A30" s="2">
        <f>$A$4</f>
        <v/>
      </c>
      <c r="P30">
        <f>IF(P4&gt;0,MID(P4,FIND(P24,P4) + LEN(TEXT(P24,1))+1,FIND("_",P4,FIND(P24,P4) + LEN(TEXT(P24,1))+1)-(FIND(P24,P4) + LEN(TEXT(P24,1)))-1)," ")</f>
        <v/>
      </c>
    </row>
    <row r="31" hidden="1" outlineLevel="1" s="30">
      <c r="A31" s="2">
        <f>$A$5</f>
        <v/>
      </c>
      <c r="P31">
        <f>IF(P5&gt;0,MID(P5,FIND(P25,P5) + LEN(TEXT(P25,1))+1,FIND("_",P5,FIND(P25,P5) + LEN(TEXT(P25,1))+1)-(FIND(P25,P5) + LEN(TEXT(P25,1)))-1)," ")</f>
        <v/>
      </c>
    </row>
    <row r="32" hidden="1" outlineLevel="1" s="30">
      <c r="A32" s="2">
        <f>$A$6</f>
        <v/>
      </c>
      <c r="P32">
        <f>IF(P6&gt;0,MID(P6,FIND(P26,P6) + LEN(TEXT(P26,1))+1,FIND("_",P6,FIND(P26,P6) + LEN(TEXT(P26,1))+1)-(FIND(P26,P6) + LEN(TEXT(P26,1)))-1)," ")</f>
        <v/>
      </c>
    </row>
    <row r="33" hidden="1" outlineLevel="1" s="30">
      <c r="A33" s="2">
        <f>$A$7</f>
        <v/>
      </c>
      <c r="P33">
        <f>IF(P7&gt;0,MID(P7,FIND(P27,P7) + LEN(TEXT(P27,1))+1,FIND("_",P7,FIND(P27,P7) + LEN(TEXT(P27,1))+1)-(FIND(P27,P7) + LEN(TEXT(P27,1)))-1)," ")</f>
        <v/>
      </c>
    </row>
    <row r="34" collapsed="1" s="30">
      <c r="A34" s="2" t="inlineStr">
        <is>
          <t>STEP 5 - EXTRACT HOURS</t>
        </is>
      </c>
    </row>
    <row r="35" hidden="1" outlineLevel="1" s="30">
      <c r="A35" s="2">
        <f>$A$3</f>
        <v/>
      </c>
      <c r="P35">
        <f>RIGHT(P3,2)</f>
        <v/>
      </c>
    </row>
    <row r="36" hidden="1" outlineLevel="1" s="30">
      <c r="A36" s="2">
        <f>$A$4</f>
        <v/>
      </c>
      <c r="P36">
        <f>RIGHT(P4,2)</f>
        <v/>
      </c>
    </row>
    <row r="37" hidden="1" outlineLevel="1" s="30">
      <c r="A37" s="2">
        <f>$A$5</f>
        <v/>
      </c>
      <c r="P37">
        <f>RIGHT(P5,2)</f>
        <v/>
      </c>
    </row>
    <row r="38" hidden="1" outlineLevel="1" s="30">
      <c r="A38" s="2">
        <f>$A$6</f>
        <v/>
      </c>
      <c r="P38">
        <f>RIGHT(P6,2)</f>
        <v/>
      </c>
    </row>
    <row r="39" hidden="1" outlineLevel="1" s="30">
      <c r="A39" s="2">
        <f>$A$7</f>
        <v/>
      </c>
      <c r="P39">
        <f>RIGHT(P7,2)</f>
        <v/>
      </c>
    </row>
    <row r="40">
      <c r="B40" t="n">
        <v>2675</v>
      </c>
      <c r="F40">
        <f>B40&amp;"_"&amp;B53&amp;"_"&amp;B54&amp;"_"&amp;B55</f>
        <v/>
      </c>
      <c r="J40">
        <f>B53&amp;"_"&amp;B54&amp;"_"&amp;B56</f>
        <v/>
      </c>
      <c r="O40">
        <f>LEN(F40)</f>
        <v/>
      </c>
    </row>
    <row r="41" hidden="1" s="30"/>
    <row r="42" hidden="1" customFormat="1" s="5">
      <c r="A42" s="7" t="n">
        <v>1</v>
      </c>
      <c r="B42" s="7" t="n">
        <v>2675</v>
      </c>
      <c r="C42" s="7" t="n"/>
      <c r="D42" s="7" t="n"/>
      <c r="E42" s="7" t="inlineStr">
        <is>
          <t>Qty</t>
        </is>
      </c>
      <c r="F42" s="7" t="inlineStr">
        <is>
          <t>Travellers</t>
        </is>
      </c>
      <c r="G42" s="6" t="inlineStr">
        <is>
          <t>Total $</t>
        </is>
      </c>
      <c r="H42" s="7" t="inlineStr">
        <is>
          <t>hours</t>
        </is>
      </c>
      <c r="I42" s="7" t="inlineStr">
        <is>
          <t>Part #</t>
        </is>
      </c>
      <c r="J42" s="7" t="inlineStr">
        <is>
          <t xml:space="preserve">Fit </t>
        </is>
      </c>
      <c r="K42" s="7" t="inlineStr">
        <is>
          <t>Weld</t>
        </is>
      </c>
      <c r="L42" s="7" t="inlineStr">
        <is>
          <t>Assemble</t>
        </is>
      </c>
      <c r="M42" s="7" t="inlineStr">
        <is>
          <t>[Person_6]</t>
        </is>
      </c>
      <c r="N42" s="7" t="inlineStr">
        <is>
          <t>Pack</t>
        </is>
      </c>
      <c r="O42" s="7" t="inlineStr">
        <is>
          <t xml:space="preserve">Length </t>
        </is>
      </c>
    </row>
    <row r="43" hidden="1" customFormat="1" s="4">
      <c r="A43" s="10" t="n">
        <v>1.1</v>
      </c>
      <c r="B43" s="4" t="inlineStr">
        <is>
          <t>[Person_7]</t>
        </is>
      </c>
      <c r="E43" s="10" t="n"/>
      <c r="F43" s="8" t="n"/>
      <c r="G43" s="8" t="n"/>
      <c r="H43" s="8" t="n"/>
      <c r="I43" s="8" t="n"/>
      <c r="J43" s="8" t="n"/>
      <c r="K43" s="8" t="n"/>
      <c r="L43" s="8" t="n"/>
      <c r="M43" s="8" t="n"/>
      <c r="N43" s="8" t="n"/>
      <c r="O43" s="8" t="n"/>
    </row>
    <row r="44" hidden="1" s="30">
      <c r="A44" s="11" t="inlineStr">
        <is>
          <t>1.1.1</t>
        </is>
      </c>
      <c r="B44" t="inlineStr">
        <is>
          <t>[Person_8]</t>
        </is>
      </c>
      <c r="E44" s="11" t="n">
        <v>1</v>
      </c>
      <c r="F44" s="12" t="inlineStr">
        <is>
          <t>x</t>
        </is>
      </c>
      <c r="G44" s="12" t="n">
        <v>2130</v>
      </c>
      <c r="H44" s="13">
        <f>G44/65</f>
        <v/>
      </c>
      <c r="I44" s="12" t="n">
        <v>70122</v>
      </c>
      <c r="J44" s="12">
        <f>ROUND(($G$44/65)/2, 0)</f>
        <v/>
      </c>
      <c r="K44" s="12">
        <f>ROUND(($G$44/65)/2, 0)</f>
        <v/>
      </c>
      <c r="L44" s="12" t="n"/>
      <c r="M44" s="12" t="n"/>
      <c r="N44" s="12" t="n"/>
      <c r="O44" s="12">
        <f>LEN($B$43&amp;"_"&amp;B44)</f>
        <v/>
      </c>
    </row>
    <row r="45" hidden="1" s="30">
      <c r="A45" s="11" t="inlineStr">
        <is>
          <t>1.1.2</t>
        </is>
      </c>
      <c r="B45" t="inlineStr">
        <is>
          <t>Motor Swivel Plate</t>
        </is>
      </c>
      <c r="E45" s="11" t="n">
        <v>1</v>
      </c>
      <c r="F45" s="12" t="inlineStr">
        <is>
          <t>x</t>
        </is>
      </c>
      <c r="G45" s="12" t="n">
        <v>100</v>
      </c>
      <c r="H45" s="13">
        <f>G45/65</f>
        <v/>
      </c>
      <c r="I45" s="12" t="n">
        <v>70128</v>
      </c>
      <c r="J45" s="12" t="n">
        <v>0.5</v>
      </c>
      <c r="K45" s="12" t="n">
        <v>1</v>
      </c>
      <c r="L45" s="12" t="n"/>
      <c r="M45" s="12" t="n"/>
      <c r="N45" s="12" t="n"/>
      <c r="O45" s="12">
        <f>LEN($B$43&amp;"_"&amp;B45)</f>
        <v/>
      </c>
    </row>
    <row r="46" hidden="1" s="30">
      <c r="A46" s="11" t="inlineStr">
        <is>
          <t>1.1.3</t>
        </is>
      </c>
      <c r="B46" t="inlineStr">
        <is>
          <t>Swivel Pin</t>
        </is>
      </c>
      <c r="E46" s="11" t="n">
        <v>1</v>
      </c>
      <c r="F46" s="12" t="inlineStr">
        <is>
          <t>x</t>
        </is>
      </c>
      <c r="G46" s="12" t="n">
        <v>45</v>
      </c>
      <c r="H46" s="13">
        <f>G46/65</f>
        <v/>
      </c>
      <c r="I46" s="12" t="n">
        <v>70139</v>
      </c>
      <c r="J46" s="12" t="n"/>
      <c r="K46" s="12" t="n">
        <v>0.5</v>
      </c>
      <c r="L46" s="12" t="n"/>
      <c r="M46" s="12" t="n"/>
      <c r="N46" s="12" t="n"/>
      <c r="O46" s="12">
        <f>LEN($B$43&amp;"_"&amp;B46)</f>
        <v/>
      </c>
    </row>
    <row r="47" hidden="1" s="30">
      <c r="A47" s="11" t="inlineStr">
        <is>
          <t>1.1.4</t>
        </is>
      </c>
      <c r="B47" t="inlineStr">
        <is>
          <t>[Person_9]</t>
        </is>
      </c>
      <c r="E47" s="11" t="n">
        <v>2</v>
      </c>
      <c r="F47" s="12" t="n"/>
      <c r="G47" s="12" t="n">
        <v>40</v>
      </c>
      <c r="H47" s="13">
        <f>G47/65</f>
        <v/>
      </c>
      <c r="I47" s="12" t="n">
        <v>70129</v>
      </c>
      <c r="J47" s="12" t="n"/>
      <c r="K47" s="12" t="n"/>
      <c r="L47" s="12" t="n"/>
      <c r="M47" s="12" t="n"/>
      <c r="N47" s="12" t="n"/>
      <c r="O47" s="12">
        <f>LEN($B$43&amp;"_"&amp;B47)</f>
        <v/>
      </c>
    </row>
    <row r="48" hidden="1" customFormat="1" s="4">
      <c r="A48" s="10" t="n">
        <v>1.2</v>
      </c>
      <c r="B48" s="4" t="inlineStr">
        <is>
          <t>FL300U Mechanism</t>
        </is>
      </c>
      <c r="E48" s="10" t="n"/>
      <c r="F48" s="8" t="n"/>
      <c r="G48" s="8" t="n"/>
      <c r="H48" s="14" t="n"/>
      <c r="I48" s="8" t="n"/>
      <c r="J48" s="8" t="n"/>
      <c r="K48" s="8" t="n"/>
      <c r="L48" s="8" t="n"/>
      <c r="M48" s="8" t="n"/>
      <c r="N48" s="8" t="n"/>
      <c r="O48" s="8" t="n"/>
    </row>
    <row r="49" hidden="1" s="30">
      <c r="A49" s="11" t="inlineStr">
        <is>
          <t>1.2.1</t>
        </is>
      </c>
      <c r="B49" t="inlineStr">
        <is>
          <t>W19 Rotor [Person_10], 205</t>
        </is>
      </c>
      <c r="E49" s="11" t="n">
        <v>1</v>
      </c>
      <c r="F49" s="12" t="inlineStr">
        <is>
          <t>x</t>
        </is>
      </c>
      <c r="G49" s="12" t="n">
        <v>260</v>
      </c>
      <c r="H49" s="13">
        <f>G49/65</f>
        <v/>
      </c>
      <c r="I49" s="12" t="n">
        <v>22045</v>
      </c>
      <c r="J49" s="12" t="n">
        <v>2</v>
      </c>
      <c r="K49" s="12" t="n">
        <v>2</v>
      </c>
      <c r="L49" s="12" t="n"/>
      <c r="M49" s="12" t="n"/>
      <c r="N49" s="12" t="n"/>
      <c r="O49" s="12">
        <f>LEN($B$48&amp;"_"&amp;B49)</f>
        <v/>
      </c>
    </row>
    <row r="50" hidden="1" s="30">
      <c r="A50" s="11" t="inlineStr">
        <is>
          <t>1.2.2</t>
        </is>
      </c>
      <c r="B50" t="inlineStr">
        <is>
          <t>F2 [Person_11]</t>
        </is>
      </c>
      <c r="E50" s="11" t="n">
        <v>1</v>
      </c>
      <c r="F50" s="12" t="inlineStr">
        <is>
          <t>x</t>
        </is>
      </c>
      <c r="G50" s="12" t="n">
        <v>260</v>
      </c>
      <c r="H50" s="13">
        <f>G50/65</f>
        <v/>
      </c>
      <c r="I50" s="12" t="n">
        <v>78893</v>
      </c>
      <c r="J50" s="12" t="n">
        <v>1</v>
      </c>
      <c r="K50" s="12" t="n">
        <v>3</v>
      </c>
      <c r="L50" s="12" t="n"/>
      <c r="M50" s="12" t="n"/>
      <c r="N50" s="12" t="n"/>
      <c r="O50" s="12">
        <f>LEN($B$48&amp;"_"&amp;B50)</f>
        <v/>
      </c>
    </row>
    <row r="51" hidden="1" s="30">
      <c r="A51" s="11" t="inlineStr">
        <is>
          <t>1.2.3</t>
        </is>
      </c>
      <c r="B51" t="inlineStr">
        <is>
          <t>W19 Stator Skeleton, 205</t>
        </is>
      </c>
      <c r="E51" s="11" t="n">
        <v>2</v>
      </c>
      <c r="F51" s="12" t="inlineStr">
        <is>
          <t>x</t>
        </is>
      </c>
      <c r="G51" s="12" t="n">
        <v>520</v>
      </c>
      <c r="H51" s="13">
        <f>G51/65</f>
        <v/>
      </c>
      <c r="I51" s="12" t="n">
        <v>22065</v>
      </c>
      <c r="J51" s="12" t="n">
        <v>4</v>
      </c>
      <c r="K51" s="12" t="n">
        <v>4</v>
      </c>
      <c r="L51" s="12" t="n"/>
      <c r="M51" s="12" t="n"/>
      <c r="N51" s="12" t="n"/>
      <c r="O51" s="12">
        <f>LEN($B$48&amp;"_"&amp;B51)</f>
        <v/>
      </c>
    </row>
    <row r="52" hidden="1" s="30">
      <c r="A52" s="11" t="inlineStr">
        <is>
          <t>1.2.4</t>
        </is>
      </c>
      <c r="B52" t="inlineStr">
        <is>
          <t>[Person_12]</t>
        </is>
      </c>
      <c r="E52" s="11" t="n">
        <v>1</v>
      </c>
      <c r="F52" s="12" t="inlineStr">
        <is>
          <t>x</t>
        </is>
      </c>
      <c r="G52" s="12" t="n">
        <v>650</v>
      </c>
      <c r="H52" s="13">
        <f>G52/65</f>
        <v/>
      </c>
      <c r="I52" s="12" t="n">
        <v>78997</v>
      </c>
      <c r="J52" s="12" t="n">
        <v>4</v>
      </c>
      <c r="K52" s="12" t="n">
        <v>6</v>
      </c>
      <c r="L52" s="12" t="n"/>
      <c r="M52" s="12" t="n"/>
      <c r="N52" s="12" t="n"/>
      <c r="O52" s="12">
        <f>LEN($B$48&amp;"_"&amp;B52)</f>
        <v/>
      </c>
    </row>
    <row r="53" customFormat="1" s="4">
      <c r="A53" s="10" t="n">
        <v>1.3</v>
      </c>
      <c r="B53" s="4" t="inlineStr">
        <is>
          <t>Mechanism Drive</t>
        </is>
      </c>
      <c r="C53" s="4" t="inlineStr">
        <is>
          <t>Together</t>
        </is>
      </c>
      <c r="D53" s="4" t="inlineStr">
        <is>
          <t>Length</t>
        </is>
      </c>
      <c r="E53" s="10" t="n"/>
      <c r="F53" s="8" t="n"/>
      <c r="G53" s="8" t="n"/>
      <c r="H53" s="14" t="n"/>
      <c r="I53" s="8" t="n"/>
      <c r="J53" s="8" t="n"/>
      <c r="K53" s="8" t="n"/>
      <c r="L53" s="8" t="n"/>
      <c r="M53" s="8" t="n"/>
      <c r="N53" s="8" t="n"/>
      <c r="O53" s="8" t="n"/>
    </row>
    <row r="54">
      <c r="A54" s="11" t="inlineStr">
        <is>
          <t>1.3.1</t>
        </is>
      </c>
      <c r="B54" t="inlineStr">
        <is>
          <t>Guard Bottom</t>
        </is>
      </c>
      <c r="E54" s="11" t="n">
        <v>1</v>
      </c>
      <c r="F54" s="12" t="inlineStr">
        <is>
          <t>x</t>
        </is>
      </c>
      <c r="G54" s="12" t="n">
        <v>65</v>
      </c>
      <c r="H54" s="13">
        <f>G54/65</f>
        <v/>
      </c>
      <c r="I54" s="12" t="n">
        <v>78917</v>
      </c>
      <c r="J54" s="12" t="n"/>
      <c r="K54" s="12" t="n">
        <v>1</v>
      </c>
      <c r="L54" s="12" t="n"/>
      <c r="M54" s="12" t="n"/>
      <c r="N54" s="12" t="n"/>
      <c r="O54" s="12">
        <f>LEN($B$53&amp;"_"&amp;B54)</f>
        <v/>
      </c>
      <c r="AB54" t="inlineStr">
        <is>
          <t>Find Position of 2675_Mechanism Drive_Guard Bottom</t>
        </is>
      </c>
    </row>
    <row r="55">
      <c r="A55" s="11" t="inlineStr">
        <is>
          <t>1.3.1.1</t>
        </is>
      </c>
      <c r="B55" s="18" t="inlineStr">
        <is>
          <t xml:space="preserve">Fit </t>
        </is>
      </c>
      <c r="C55">
        <f>$B$40&amp;"_"&amp;$B$53&amp;"_"&amp;$B$54&amp;"_"&amp;B55</f>
        <v/>
      </c>
      <c r="D55">
        <f>LEN(C55)</f>
        <v/>
      </c>
      <c r="E55" s="11" t="n"/>
      <c r="F55" s="12" t="n"/>
      <c r="G55" s="12" t="n"/>
      <c r="H55" s="13" t="n"/>
      <c r="I55" s="12" t="n"/>
      <c r="J55" s="12" t="n"/>
      <c r="K55" s="12" t="n"/>
      <c r="L55" s="12" t="n"/>
      <c r="M55" s="12" t="n"/>
      <c r="N55" s="12" t="n"/>
      <c r="O55" s="12" t="n"/>
      <c r="P55">
        <f t="array" ref="P55">SEARCH(C55,P3:P7)</f>
        <v/>
      </c>
      <c r="AC55" t="inlineStr">
        <is>
          <t>Return last 7 digits</t>
        </is>
      </c>
    </row>
    <row r="56" ht="46.05" customHeight="1" s="30">
      <c r="A56" s="11" t="inlineStr">
        <is>
          <t>1.3.1.2</t>
        </is>
      </c>
      <c r="B56" s="18" t="inlineStr">
        <is>
          <t>Weld</t>
        </is>
      </c>
      <c r="C56">
        <f>$B$40&amp;"_"&amp;$B$53&amp;"_"&amp;$B$54&amp;"_"&amp;B56</f>
        <v/>
      </c>
      <c r="D56">
        <f>LEN(C56)</f>
        <v/>
      </c>
      <c r="E56" s="11" t="n"/>
      <c r="F56" s="12" t="n"/>
      <c r="G56" s="12" t="n"/>
      <c r="H56" s="13" t="n"/>
      <c r="I56" s="12" t="n"/>
      <c r="J56" s="12" t="n"/>
      <c r="K56" s="12" t="n"/>
      <c r="L56" s="12" t="n"/>
      <c r="M56" s="12" t="n"/>
      <c r="N56" s="12" t="n"/>
      <c r="O56" s="12" t="n"/>
      <c r="P56">
        <f t="array" ref="P56">SEARCH(C56,P3:P7)</f>
        <v/>
      </c>
      <c r="T56" s="1">
        <f t="array" ref="T56">_xlfn.TEXTJOIN(",", TRUE, IF(IFERROR(F40=MID(V3:V7,1, LEN(V3:V7)-3),"False"), A3:A7, ""))</f>
        <v/>
      </c>
      <c r="AD56" t="inlineStr">
        <is>
          <t>Find the Comma</t>
        </is>
      </c>
    </row>
    <row r="57">
      <c r="A57" s="11" t="inlineStr">
        <is>
          <t>1.3.1.3</t>
        </is>
      </c>
      <c r="B57" s="18" t="inlineStr">
        <is>
          <t>Assm</t>
        </is>
      </c>
      <c r="C57">
        <f>$B$40&amp;"_"&amp;$B$53&amp;"_"&amp;$B$54&amp;"_"&amp;B57</f>
        <v/>
      </c>
      <c r="D57">
        <f>LEN(C57)</f>
        <v/>
      </c>
      <c r="E57" s="11" t="n"/>
      <c r="F57" s="12" t="n"/>
      <c r="G57" s="12" t="n"/>
      <c r="H57" s="13" t="n"/>
      <c r="I57" s="12" t="n"/>
      <c r="J57" s="12" t="n"/>
      <c r="K57" s="12" t="n"/>
      <c r="L57" s="12" t="n"/>
      <c r="M57" s="12" t="n"/>
      <c r="N57" s="12" t="n"/>
      <c r="O57" s="12" t="n"/>
      <c r="T57" s="1">
        <f t="array" ref="T57">_xlfn.TEXTJOIN(",", TRUE, IF(IFERROR(J40=MID(V3:V7,6, LEN(V3:V7)-8),"False"), A3:A7, ""))</f>
        <v/>
      </c>
      <c r="AE57" t="inlineStr">
        <is>
          <t xml:space="preserve">repeat same action after comma </t>
        </is>
      </c>
    </row>
    <row r="58">
      <c r="A58" s="11" t="inlineStr">
        <is>
          <t>1.3.1.4</t>
        </is>
      </c>
      <c r="B58" s="18" t="inlineStr">
        <is>
          <t>[Person_6]</t>
        </is>
      </c>
      <c r="C58">
        <f>$B$40&amp;"_"&amp;$B$53&amp;"_"&amp;$B$54&amp;"_"&amp;B58</f>
        <v/>
      </c>
      <c r="D58">
        <f>LEN(C58)</f>
        <v/>
      </c>
      <c r="E58" s="11" t="n"/>
      <c r="F58" s="12" t="n"/>
      <c r="G58" s="12" t="n"/>
      <c r="H58" s="13" t="n"/>
      <c r="I58" s="12" t="n"/>
      <c r="J58" s="12" t="n"/>
      <c r="K58" s="12" t="n"/>
      <c r="L58" s="12" t="n"/>
      <c r="M58" s="12" t="n"/>
      <c r="N58" s="12" t="n"/>
      <c r="O58" s="12" t="n"/>
      <c r="AH58" t="inlineStr">
        <is>
          <t>join text</t>
        </is>
      </c>
    </row>
    <row r="59">
      <c r="A59" s="11" t="inlineStr">
        <is>
          <t>1.3.2</t>
        </is>
      </c>
      <c r="B59" t="inlineStr">
        <is>
          <t>Guard Bottom</t>
        </is>
      </c>
      <c r="E59" s="11" t="n">
        <v>1</v>
      </c>
      <c r="F59" s="12" t="inlineStr">
        <is>
          <t>x</t>
        </is>
      </c>
      <c r="G59" s="12" t="n">
        <v>195</v>
      </c>
      <c r="H59" s="13">
        <f>G59/65</f>
        <v/>
      </c>
      <c r="I59" s="12" t="n">
        <v>78918</v>
      </c>
      <c r="J59" s="12" t="n">
        <v>1</v>
      </c>
      <c r="K59" s="12" t="n">
        <v>2</v>
      </c>
      <c r="L59" s="12" t="n"/>
      <c r="M59" s="12" t="n"/>
      <c r="N59" s="12" t="n"/>
      <c r="O59" s="12">
        <f>LEN($B$53&amp;"_"&amp;B59)</f>
        <v/>
      </c>
    </row>
    <row r="60">
      <c r="A60" s="11" t="inlineStr">
        <is>
          <t>1.3.2.1</t>
        </is>
      </c>
      <c r="B60" s="18" t="inlineStr">
        <is>
          <t>Fred</t>
        </is>
      </c>
      <c r="C60" s="18" t="n"/>
      <c r="D60" s="18" t="n"/>
      <c r="E60" s="11" t="n"/>
      <c r="F60" s="12" t="n"/>
      <c r="G60" s="12" t="n"/>
      <c r="H60" s="13" t="n"/>
      <c r="I60" s="12" t="n"/>
      <c r="J60" s="12" t="n"/>
      <c r="K60" s="12" t="n"/>
      <c r="L60" s="12" t="n"/>
      <c r="M60" s="12" t="n"/>
      <c r="N60" s="12" t="n"/>
      <c r="O60" s="12" t="n"/>
      <c r="T60" t="inlineStr">
        <is>
          <t xml:space="preserve">THIS IS OPTION 2, BUT CURRENTLY FAILS IF I HAVE 2 TASKS </t>
        </is>
      </c>
      <c r="AB60">
        <f>SEARCH(B53&amp;"_"&amp;B59, AB3, 1)</f>
        <v/>
      </c>
      <c r="AC60">
        <f>MID(AB3,AB60+O59+1, 7)</f>
        <v/>
      </c>
      <c r="AD60">
        <f>FIND(",",AB3, 1)</f>
        <v/>
      </c>
      <c r="AE60">
        <f>SEARCH(B53&amp;"_"&amp;B59,AB3,AD60)</f>
        <v/>
      </c>
      <c r="AF60">
        <f>IFERROR(MID(AB3,AE60+O59+1, 7), " ")</f>
        <v/>
      </c>
      <c r="AH60">
        <f>_xlfn.TEXTJOIN(",",TRUE,AC60,AF60)</f>
        <v/>
      </c>
    </row>
    <row r="61">
      <c r="A61" s="11" t="inlineStr">
        <is>
          <t>1.3.2.2</t>
        </is>
      </c>
      <c r="B61" s="18" t="inlineStr">
        <is>
          <t>Jake</t>
        </is>
      </c>
      <c r="C61" s="18" t="n"/>
      <c r="D61" s="18" t="n"/>
      <c r="E61" s="11" t="n"/>
      <c r="F61" s="12" t="n"/>
      <c r="G61" s="12" t="n"/>
      <c r="H61" s="13" t="n"/>
      <c r="I61" s="12" t="n"/>
      <c r="J61" s="12" t="n"/>
      <c r="K61" s="12" t="n"/>
      <c r="L61" s="12" t="n"/>
      <c r="M61" s="12" t="n"/>
      <c r="N61" s="12" t="n"/>
      <c r="O61" s="12" t="n"/>
      <c r="T61" t="inlineStr">
        <is>
          <t>ON ONE DAY FOR SOMEONE AS IT'S RUN BY USING A MID AND LENGTH SUBTRACTION</t>
        </is>
      </c>
    </row>
    <row r="62">
      <c r="A62" s="11" t="inlineStr">
        <is>
          <t>1.3.2.3</t>
        </is>
      </c>
      <c r="B62" s="18" t="inlineStr">
        <is>
          <t>[Person_3]</t>
        </is>
      </c>
      <c r="C62" s="18" t="n"/>
      <c r="D62" s="18" t="n"/>
      <c r="E62" s="11" t="n"/>
      <c r="F62" s="12" t="n"/>
      <c r="G62" s="12" t="n"/>
      <c r="H62" s="13" t="n"/>
      <c r="I62" s="12" t="n"/>
      <c r="J62" s="12" t="n"/>
      <c r="K62" s="12" t="n"/>
      <c r="L62" s="12" t="n"/>
      <c r="M62" s="12" t="n"/>
      <c r="N62" s="12" t="n"/>
      <c r="O62" s="12" t="n"/>
    </row>
    <row r="63" ht="19.5" customHeight="1" s="30">
      <c r="A63" s="11" t="inlineStr">
        <is>
          <t>1.3.2.4</t>
        </is>
      </c>
      <c r="B63" s="18" t="inlineStr">
        <is>
          <t>[Person_1]</t>
        </is>
      </c>
      <c r="C63" s="18" t="n"/>
      <c r="D63" s="18" t="n"/>
      <c r="E63" s="11" t="n"/>
      <c r="F63" s="12" t="n"/>
      <c r="G63" s="12" t="n"/>
      <c r="H63" s="13" t="n"/>
      <c r="I63" s="12" t="n"/>
      <c r="J63" s="12" t="n"/>
      <c r="K63" s="12" t="n"/>
      <c r="L63" s="12" t="n"/>
      <c r="M63" s="12" t="n"/>
      <c r="N63" s="12" t="n"/>
      <c r="O63" s="12" t="n"/>
      <c r="P63">
        <f t="array" ref="P63">IFERROR(MID(P6,SEARCH($B$53&amp;"_"&amp;$B$59, P6, 1)+$O$59+1,7)," ")</f>
        <v/>
      </c>
      <c r="AH63" t="inlineStr">
        <is>
          <t>THIS IS OPTION 1, BUT EQUATION</t>
        </is>
      </c>
    </row>
    <row r="64">
      <c r="A64" s="11" t="inlineStr">
        <is>
          <t>1.3.2.5</t>
        </is>
      </c>
      <c r="B64" s="18" t="inlineStr">
        <is>
          <t>[Person_5]</t>
        </is>
      </c>
      <c r="C64" s="18" t="n"/>
      <c r="D64" s="18" t="n"/>
      <c r="E64" s="11" t="n"/>
      <c r="F64" s="12" t="n"/>
      <c r="G64" s="12" t="n"/>
      <c r="H64" s="13" t="n"/>
      <c r="I64" s="12" t="n"/>
      <c r="J64" s="12" t="n"/>
      <c r="K64" s="12" t="n"/>
      <c r="L64" s="12" t="n"/>
      <c r="M64" s="12" t="n"/>
      <c r="N64" s="12" t="n"/>
      <c r="O64" s="12" t="n"/>
      <c r="P64">
        <f>IFERROR(MID(P7,SEARCH($B$53&amp;"_"&amp;$B$59, P7, 1)+$O$59+1,7)," ")</f>
        <v/>
      </c>
      <c r="AH64" t="inlineStr">
        <is>
          <t xml:space="preserve">WILL GET BIG WITH MANY </t>
        </is>
      </c>
    </row>
    <row r="65">
      <c r="A65" s="11" t="inlineStr">
        <is>
          <t>1.3.3</t>
        </is>
      </c>
      <c r="B65" t="inlineStr">
        <is>
          <t>Guard Top Door 919</t>
        </is>
      </c>
      <c r="E65" s="11" t="n">
        <v>1</v>
      </c>
      <c r="F65" s="12" t="inlineStr">
        <is>
          <t>x</t>
        </is>
      </c>
      <c r="G65" s="12" t="n">
        <v>130</v>
      </c>
      <c r="H65" s="13">
        <f>G65/65</f>
        <v/>
      </c>
      <c r="I65" s="12" t="n">
        <v>78919</v>
      </c>
      <c r="J65" s="12" t="n">
        <v>1</v>
      </c>
      <c r="K65" s="12" t="n">
        <v>1</v>
      </c>
      <c r="L65" s="12" t="n"/>
      <c r="M65" s="12" t="n"/>
      <c r="N65" s="12" t="n"/>
      <c r="O65" s="12">
        <f>LEN($B$53&amp;"_"&amp;B65)</f>
        <v/>
      </c>
      <c r="AH65" t="inlineStr">
        <is>
          <t>ITEMS IN 1 DAY</t>
        </is>
      </c>
    </row>
    <row r="66">
      <c r="A66" s="11" t="inlineStr">
        <is>
          <t>1.3.3.1</t>
        </is>
      </c>
      <c r="B66" s="18" t="inlineStr">
        <is>
          <t>Fred</t>
        </is>
      </c>
      <c r="C66" s="18" t="n"/>
      <c r="D66" s="18" t="n"/>
      <c r="E66" s="11" t="n"/>
      <c r="F66" s="12" t="n"/>
      <c r="G66" s="12" t="n"/>
      <c r="H66" s="13" t="n"/>
      <c r="I66" s="12" t="n"/>
      <c r="J66" s="12" t="n"/>
      <c r="K66" s="12" t="n"/>
      <c r="L66" s="12" t="n"/>
      <c r="M66" s="12" t="n"/>
      <c r="N66" s="12" t="n"/>
      <c r="O66" s="12" t="n"/>
      <c r="P66">
        <f>IFERROR(MID(P3,SEARCH($B$53&amp;"_"&amp;$B$65, P3, 1)+$O$65+1,7)," ")</f>
        <v/>
      </c>
    </row>
    <row r="67">
      <c r="A67" s="11" t="inlineStr">
        <is>
          <t>1.3.3.2</t>
        </is>
      </c>
      <c r="B67" s="18" t="inlineStr">
        <is>
          <t>Jake</t>
        </is>
      </c>
      <c r="C67" s="18" t="n"/>
      <c r="D67" s="18" t="n"/>
      <c r="E67" s="11" t="n"/>
      <c r="F67" s="12" t="n"/>
      <c r="G67" s="12" t="n"/>
      <c r="H67" s="13" t="n"/>
      <c r="I67" s="12" t="n"/>
      <c r="J67" s="12" t="n"/>
      <c r="K67" s="12" t="n"/>
      <c r="L67" s="12" t="n"/>
      <c r="M67" s="12" t="n"/>
      <c r="N67" s="12" t="n"/>
      <c r="O67" s="12" t="n"/>
      <c r="P67">
        <f>IFERROR(MID(P4,SEARCH($B$53&amp;"_"&amp;$B$65, P4, 1)+$O$65+1,7)," ")</f>
        <v/>
      </c>
    </row>
    <row r="68">
      <c r="A68" s="11" t="inlineStr">
        <is>
          <t>1.3.3.3</t>
        </is>
      </c>
      <c r="B68" s="18" t="inlineStr">
        <is>
          <t>[Person_3]</t>
        </is>
      </c>
      <c r="C68" s="18" t="n"/>
      <c r="D68" s="18" t="n"/>
      <c r="E68" s="11" t="n"/>
      <c r="F68" s="12" t="n"/>
      <c r="G68" s="12" t="n"/>
      <c r="H68" s="13" t="n"/>
      <c r="I68" s="12" t="n"/>
      <c r="J68" s="12" t="n"/>
      <c r="K68" s="12" t="n"/>
      <c r="L68" s="12" t="n"/>
      <c r="M68" s="12" t="n"/>
      <c r="N68" s="12" t="n"/>
      <c r="O68" s="12" t="n"/>
      <c r="P68">
        <f>_xlfn.TEXTJOIN(",",TRUE,IFERROR(MID(P6,SEARCH($B$53&amp;"_"&amp;$B$59,P6,1)+$O$59+1,7)," "), IFERROR(MID(P6,SEARCH($B$53&amp;"_"&amp;$B$59, P6, 1)+$O$59+1,7)," "))</f>
        <v/>
      </c>
    </row>
    <row r="69">
      <c r="A69" s="11" t="inlineStr">
        <is>
          <t>1.3.3.4</t>
        </is>
      </c>
      <c r="B69" s="18" t="inlineStr">
        <is>
          <t>[Person_1]</t>
        </is>
      </c>
      <c r="C69" s="18" t="n"/>
      <c r="D69" s="18" t="n"/>
      <c r="E69" s="11" t="n"/>
      <c r="F69" s="12" t="n"/>
      <c r="G69" s="12" t="n"/>
      <c r="H69" s="13" t="n"/>
      <c r="I69" s="12" t="n"/>
      <c r="J69" s="12" t="n"/>
      <c r="K69" s="12" t="n"/>
      <c r="L69" s="12" t="n"/>
      <c r="M69" s="12" t="n"/>
      <c r="N69" s="12" t="n"/>
      <c r="O69" s="12" t="n"/>
      <c r="P69">
        <f>IFERROR(MID(P6,SEARCH($B$53&amp;"_"&amp;$B$65, P6, 1)+$O$65+1,7)," ")</f>
        <v/>
      </c>
    </row>
    <row r="70">
      <c r="A70" s="11" t="inlineStr">
        <is>
          <t>1.3.3.5</t>
        </is>
      </c>
      <c r="B70" s="18" t="inlineStr">
        <is>
          <t>[Person_5]</t>
        </is>
      </c>
      <c r="C70" s="18" t="n"/>
      <c r="D70" s="18" t="n"/>
      <c r="E70" s="11" t="n"/>
      <c r="F70" s="12" t="n"/>
      <c r="G70" s="12" t="n"/>
      <c r="H70" s="13" t="n"/>
      <c r="I70" s="12" t="n"/>
      <c r="J70" s="12" t="n"/>
      <c r="K70" s="12" t="n"/>
      <c r="L70" s="12" t="n"/>
      <c r="M70" s="12" t="n"/>
      <c r="N70" s="12" t="n"/>
      <c r="O70" s="12" t="n"/>
      <c r="P70">
        <f>IFERROR(MID(P7,SEARCH($B$53&amp;"_"&amp;$B$65, P7, 1)+$O$65+1,7)," ")</f>
        <v/>
      </c>
      <c r="V70">
        <f>INDEX(A3:A7, MATCH(B53&amp;"_"&amp;B54&amp;"_"&amp;B55,V3:V7,1),1)</f>
        <v/>
      </c>
      <c r="X70" t="inlineStr">
        <is>
          <t>using search</t>
        </is>
      </c>
    </row>
    <row r="71">
      <c r="A71" s="11" t="inlineStr">
        <is>
          <t>1.3.4</t>
        </is>
      </c>
      <c r="B71" t="inlineStr">
        <is>
          <t>Guard Top Door 920</t>
        </is>
      </c>
      <c r="E71" s="11" t="n">
        <v>1</v>
      </c>
      <c r="F71" s="12" t="inlineStr">
        <is>
          <t>x</t>
        </is>
      </c>
      <c r="G71" s="12" t="n">
        <v>130</v>
      </c>
      <c r="H71" s="13">
        <f>G71/65</f>
        <v/>
      </c>
      <c r="I71" s="12" t="n">
        <v>78920</v>
      </c>
      <c r="J71" s="12" t="n">
        <v>1</v>
      </c>
      <c r="K71" s="12" t="n">
        <v>1</v>
      </c>
      <c r="L71" s="12" t="n"/>
      <c r="M71" s="12" t="n"/>
      <c r="N71" s="12" t="n"/>
      <c r="O71" s="12">
        <f>LEN($B$53&amp;"_"&amp;B71)</f>
        <v/>
      </c>
      <c r="X71">
        <f t="array" ref="X71">SEARCH(F40,V3:V7,1)</f>
        <v/>
      </c>
    </row>
    <row r="72">
      <c r="A72" s="11" t="inlineStr">
        <is>
          <t>1.3.4.1</t>
        </is>
      </c>
      <c r="B72" s="18" t="inlineStr">
        <is>
          <t>Fred</t>
        </is>
      </c>
      <c r="C72" s="18" t="n"/>
      <c r="D72" s="18" t="n"/>
      <c r="E72" s="11" t="n"/>
      <c r="F72" s="12" t="n"/>
      <c r="G72" s="12" t="n"/>
      <c r="H72" s="13" t="n"/>
      <c r="I72" s="12" t="n"/>
      <c r="J72" s="12" t="n"/>
      <c r="K72" s="12" t="n"/>
      <c r="L72" s="12" t="n"/>
      <c r="M72" s="12" t="n"/>
      <c r="N72" s="12" t="n"/>
      <c r="O72" s="12" t="n"/>
    </row>
    <row r="73">
      <c r="A73" s="11" t="inlineStr">
        <is>
          <t>1.3.4.2</t>
        </is>
      </c>
      <c r="B73" s="18" t="inlineStr">
        <is>
          <t>Jake</t>
        </is>
      </c>
      <c r="C73" s="18" t="n"/>
      <c r="D73" s="18" t="n"/>
      <c r="E73" s="11" t="n"/>
      <c r="F73" s="12" t="n"/>
      <c r="G73" s="12" t="n"/>
      <c r="H73" s="13" t="n"/>
      <c r="I73" s="12" t="n"/>
      <c r="J73" s="12" t="n"/>
      <c r="K73" s="12" t="n"/>
      <c r="L73" s="12" t="n"/>
      <c r="M73" s="12" t="n"/>
      <c r="N73" s="12" t="n"/>
      <c r="O73" s="12" t="n"/>
      <c r="V73">
        <f>SEARCH($B$53&amp;"_"&amp;$B$59,V3, 1)</f>
        <v/>
      </c>
      <c r="W73">
        <f>MID(V3,V73+$O$59+1, 7)</f>
        <v/>
      </c>
    </row>
    <row r="74">
      <c r="A74" s="11" t="inlineStr">
        <is>
          <t>1.3.4.3</t>
        </is>
      </c>
      <c r="B74" s="18" t="inlineStr">
        <is>
          <t>[Person_3]</t>
        </is>
      </c>
      <c r="C74" s="18" t="n"/>
      <c r="D74" s="18" t="n"/>
      <c r="E74" s="11" t="n"/>
      <c r="F74" s="12" t="n"/>
      <c r="G74" s="12" t="n"/>
      <c r="H74" s="13" t="n"/>
      <c r="I74" s="12" t="n"/>
      <c r="J74" s="12" t="n"/>
      <c r="K74" s="12" t="n"/>
      <c r="L74" s="12" t="n"/>
      <c r="M74" s="12" t="n"/>
      <c r="N74" s="12" t="n"/>
      <c r="O74" s="12" t="n"/>
      <c r="V74">
        <f>SEARCH($B$53&amp;"_"&amp;$B$59,V4, 1)</f>
        <v/>
      </c>
      <c r="W74">
        <f>MID(V4,V74+$O$59+1, 7)</f>
        <v/>
      </c>
    </row>
    <row r="75">
      <c r="A75" s="11" t="inlineStr">
        <is>
          <t>1.3.4.4</t>
        </is>
      </c>
      <c r="B75" s="18" t="inlineStr">
        <is>
          <t>[Person_1]</t>
        </is>
      </c>
      <c r="C75" s="18" t="n"/>
      <c r="D75" s="18" t="n"/>
      <c r="E75" s="11" t="n"/>
      <c r="F75" s="12" t="n"/>
      <c r="G75" s="12" t="n"/>
      <c r="H75" s="13" t="n"/>
      <c r="I75" s="12" t="n"/>
      <c r="J75" s="12" t="n"/>
      <c r="K75" s="12" t="n"/>
      <c r="L75" s="12" t="n"/>
      <c r="M75" s="12" t="n"/>
      <c r="N75" s="12" t="n"/>
      <c r="O75" s="12" t="n"/>
      <c r="T75">
        <f t="array" ref="T75">IFERROR(F40=MID(V3:V7, 6,O40), " ")</f>
        <v/>
      </c>
    </row>
    <row r="76">
      <c r="A76" s="11" t="inlineStr">
        <is>
          <t>1.3.4.5</t>
        </is>
      </c>
      <c r="B76" s="18" t="inlineStr">
        <is>
          <t>[Person_5]</t>
        </is>
      </c>
      <c r="C76" s="18" t="n"/>
      <c r="D76" s="18" t="n"/>
      <c r="E76" s="11" t="n"/>
      <c r="F76" s="12" t="n"/>
      <c r="G76" s="12" t="n"/>
      <c r="H76" s="13" t="n"/>
      <c r="I76" s="12" t="n"/>
      <c r="J76" s="12" t="n"/>
      <c r="K76" s="12" t="n"/>
      <c r="L76" s="12" t="n"/>
      <c r="M76" s="12" t="n"/>
      <c r="N76" s="12" t="n"/>
      <c r="O76" s="12" t="n"/>
    </row>
    <row r="77">
      <c r="A77" s="11" t="inlineStr">
        <is>
          <t>1.3.5</t>
        </is>
      </c>
      <c r="B77" t="inlineStr">
        <is>
          <t>Reinforcement Channel</t>
        </is>
      </c>
      <c r="E77" s="11" t="n">
        <v>2</v>
      </c>
      <c r="F77" s="12" t="inlineStr">
        <is>
          <t>x</t>
        </is>
      </c>
      <c r="G77" s="12" t="n">
        <v>130</v>
      </c>
      <c r="H77" s="13">
        <f>G77/65</f>
        <v/>
      </c>
      <c r="I77" s="12" t="n">
        <v>78995</v>
      </c>
      <c r="J77" s="12" t="n"/>
      <c r="K77" s="12" t="n"/>
      <c r="L77" s="12" t="n"/>
      <c r="M77" s="12" t="n">
        <v>1</v>
      </c>
      <c r="N77" s="12" t="n"/>
      <c r="O77" s="12">
        <f>LEN($B$53&amp;"_"&amp;B77)</f>
        <v/>
      </c>
    </row>
    <row r="78">
      <c r="A78" s="11" t="inlineStr">
        <is>
          <t>1.3.5.1</t>
        </is>
      </c>
      <c r="B78" s="18" t="inlineStr">
        <is>
          <t>Fred</t>
        </is>
      </c>
      <c r="C78" s="18" t="n"/>
      <c r="D78" s="18" t="n"/>
      <c r="E78" s="11" t="n"/>
      <c r="F78" s="12" t="n"/>
      <c r="G78" s="12" t="n"/>
      <c r="H78" s="13" t="n"/>
      <c r="I78" s="12" t="n"/>
      <c r="J78" s="12" t="n"/>
      <c r="K78" s="12" t="n"/>
      <c r="L78" s="12" t="n"/>
      <c r="M78" s="12" t="n"/>
      <c r="N78" s="12" t="n"/>
      <c r="O78" s="12" t="n"/>
    </row>
    <row r="79">
      <c r="A79" s="11" t="inlineStr">
        <is>
          <t>1.3.5.2</t>
        </is>
      </c>
      <c r="B79" s="18" t="inlineStr">
        <is>
          <t>Jake</t>
        </is>
      </c>
      <c r="C79" s="18" t="n"/>
      <c r="D79" s="18" t="n"/>
      <c r="E79" s="11" t="n"/>
      <c r="F79" s="12" t="n"/>
      <c r="G79" s="12" t="n"/>
      <c r="H79" s="13" t="n"/>
      <c r="I79" s="12" t="n"/>
      <c r="J79" s="12" t="n"/>
      <c r="K79" s="12" t="n"/>
      <c r="L79" s="12" t="n"/>
      <c r="M79" s="12" t="n"/>
      <c r="N79" s="12" t="n"/>
      <c r="O79" s="12" t="n"/>
    </row>
    <row r="80">
      <c r="A80" s="11" t="inlineStr">
        <is>
          <t>1.3.5.3</t>
        </is>
      </c>
      <c r="B80" s="18" t="inlineStr">
        <is>
          <t>[Person_3]</t>
        </is>
      </c>
      <c r="C80" s="18" t="n"/>
      <c r="D80" s="18" t="n"/>
      <c r="E80" s="11" t="n"/>
      <c r="F80" s="12" t="n"/>
      <c r="G80" s="12" t="n"/>
      <c r="H80" s="13" t="n"/>
      <c r="I80" s="12" t="n"/>
      <c r="J80" s="12" t="n"/>
      <c r="K80" s="12" t="n"/>
      <c r="L80" s="12" t="n"/>
      <c r="M80" s="12" t="n"/>
      <c r="N80" s="12" t="n"/>
      <c r="O80" s="12" t="n"/>
    </row>
    <row r="81">
      <c r="A81" s="11" t="inlineStr">
        <is>
          <t>1.3.5.4</t>
        </is>
      </c>
      <c r="B81" s="18" t="inlineStr">
        <is>
          <t>[Person_1]</t>
        </is>
      </c>
      <c r="C81" s="18" t="n"/>
      <c r="D81" s="18" t="n"/>
      <c r="E81" s="11" t="n"/>
      <c r="F81" s="12" t="n"/>
      <c r="G81" s="12" t="n"/>
      <c r="H81" s="13" t="n"/>
      <c r="I81" s="12" t="n"/>
      <c r="J81" s="12" t="n"/>
      <c r="K81" s="12" t="n"/>
      <c r="L81" s="12" t="n"/>
      <c r="M81" s="12" t="n"/>
      <c r="N81" s="12" t="n"/>
      <c r="O81" s="12" t="n"/>
    </row>
    <row r="82">
      <c r="A82" s="11" t="inlineStr">
        <is>
          <t>1.3.5.5</t>
        </is>
      </c>
      <c r="B82" s="18" t="inlineStr">
        <is>
          <t>[Person_5]</t>
        </is>
      </c>
      <c r="C82" s="18" t="n"/>
      <c r="D82" s="18" t="n"/>
      <c r="E82" s="11" t="n"/>
      <c r="F82" s="12" t="n"/>
      <c r="G82" s="12" t="n"/>
      <c r="H82" s="13" t="n"/>
      <c r="I82" s="12" t="n"/>
      <c r="J82" s="12" t="n"/>
      <c r="K82" s="12" t="n"/>
      <c r="L82" s="12" t="n"/>
      <c r="M82" s="12" t="n"/>
      <c r="N82" s="12" t="n"/>
      <c r="O82" s="12" t="n"/>
    </row>
    <row r="83" customFormat="1" s="4">
      <c r="A83" s="10" t="n">
        <v>1.4</v>
      </c>
      <c r="B83" s="4" t="inlineStr">
        <is>
          <t>Assy, Testing &amp; Packaging</t>
        </is>
      </c>
      <c r="E83" s="10" t="n"/>
      <c r="F83" s="8" t="n"/>
      <c r="G83" s="8" t="n"/>
      <c r="H83" s="14" t="n"/>
      <c r="I83" s="8" t="n"/>
      <c r="J83" s="8" t="n"/>
      <c r="K83" s="8" t="n"/>
      <c r="L83" s="8" t="n"/>
      <c r="M83" s="8" t="n"/>
      <c r="N83" s="8" t="n"/>
      <c r="O83" s="8" t="n"/>
    </row>
    <row r="84">
      <c r="A84" s="11" t="inlineStr">
        <is>
          <t>1.4.1</t>
        </is>
      </c>
      <c r="B84" t="inlineStr">
        <is>
          <t>8.7M3 W19 Mechanism Upgrade</t>
        </is>
      </c>
      <c r="E84" s="11" t="n"/>
      <c r="F84" s="12" t="inlineStr">
        <is>
          <t>x</t>
        </is>
      </c>
      <c r="G84" s="12" t="n"/>
      <c r="H84" s="13">
        <f>G84/65</f>
        <v/>
      </c>
      <c r="I84" s="12" t="n">
        <v>70120</v>
      </c>
      <c r="J84" s="12" t="n"/>
      <c r="K84" s="12" t="n"/>
      <c r="L84" s="12" t="n"/>
      <c r="M84" s="12" t="n"/>
      <c r="N84" s="12" t="n"/>
      <c r="O84" s="12">
        <f>LEN($B$83&amp;"_"&amp;B84)</f>
        <v/>
      </c>
    </row>
    <row r="85">
      <c r="A85" s="11" t="inlineStr">
        <is>
          <t>1.4.2</t>
        </is>
      </c>
      <c r="B85" t="inlineStr">
        <is>
          <t>H-W19 Retrofit Mechanism</t>
        </is>
      </c>
      <c r="E85" s="11" t="n">
        <v>1</v>
      </c>
      <c r="F85" s="12" t="inlineStr">
        <is>
          <t>x</t>
        </is>
      </c>
      <c r="G85" s="12" t="n">
        <v>686</v>
      </c>
      <c r="H85" s="13">
        <f>G85/65</f>
        <v/>
      </c>
      <c r="I85" s="12" t="n">
        <v>70121</v>
      </c>
      <c r="J85" s="12" t="n"/>
      <c r="K85" s="12" t="n"/>
      <c r="L85" s="12" t="n">
        <v>10.6</v>
      </c>
      <c r="M85" s="12" t="n"/>
      <c r="N85" s="12" t="n"/>
      <c r="O85" s="12">
        <f>LEN($B$83&amp;"_"&amp;B85)</f>
        <v/>
      </c>
    </row>
    <row r="86">
      <c r="A86" s="11" t="inlineStr">
        <is>
          <t xml:space="preserve">1.4.3 </t>
        </is>
      </c>
      <c r="B86" t="inlineStr">
        <is>
          <t>Packaging</t>
        </is>
      </c>
      <c r="E86" s="11" t="n">
        <v>1</v>
      </c>
      <c r="F86" s="12" t="n"/>
      <c r="G86" s="12" t="n">
        <v>1000</v>
      </c>
      <c r="H86" s="13">
        <f>G86/65</f>
        <v/>
      </c>
      <c r="I86" s="12" t="n"/>
      <c r="J86" s="12" t="n"/>
      <c r="K86" s="12" t="n"/>
      <c r="L86" s="12" t="n"/>
      <c r="M86" s="12" t="n"/>
      <c r="N86" s="13">
        <f>(G86/65)</f>
        <v/>
      </c>
      <c r="O86" s="12">
        <f>LEN($B$83&amp;"_"&amp;B86)</f>
        <v/>
      </c>
    </row>
    <row r="87">
      <c r="A87" s="11" t="inlineStr">
        <is>
          <t>1.4.4</t>
        </is>
      </c>
      <c r="B87" t="inlineStr">
        <is>
          <t>Guard Assembly</t>
        </is>
      </c>
      <c r="E87" s="12" t="n">
        <v>1</v>
      </c>
      <c r="F87" s="12" t="inlineStr">
        <is>
          <t>x</t>
        </is>
      </c>
      <c r="G87" s="12" t="n">
        <v>260</v>
      </c>
      <c r="H87" s="13">
        <f>G87/65</f>
        <v/>
      </c>
      <c r="I87" s="12" t="n">
        <v>78916</v>
      </c>
      <c r="J87" s="12" t="n"/>
      <c r="K87" s="12" t="n"/>
      <c r="L87" s="12" t="n">
        <v>4</v>
      </c>
      <c r="M87" s="12" t="n"/>
      <c r="N87" s="12" t="n"/>
      <c r="O87" s="12">
        <f>LEN($B$83&amp;"_"&amp;B87)</f>
        <v/>
      </c>
    </row>
    <row r="88">
      <c r="H88" s="3" t="n"/>
    </row>
    <row r="89">
      <c r="H89" s="3" t="n"/>
      <c r="J89">
        <f>SUM(J44:J87)</f>
        <v/>
      </c>
      <c r="K89">
        <f>SUM(K44:K87)</f>
        <v/>
      </c>
      <c r="L89">
        <f>SUM(L44:L87)</f>
        <v/>
      </c>
      <c r="N89">
        <f>SUM(N44:N87)</f>
        <v/>
      </c>
    </row>
    <row r="90">
      <c r="H90" s="3" t="n"/>
      <c r="J90">
        <f>SUM(J88:N89)</f>
        <v/>
      </c>
    </row>
    <row r="91">
      <c r="J91">
        <f>J90/8</f>
        <v/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40"/>
  <sheetViews>
    <sheetView workbookViewId="0">
      <selection activeCell="H15" sqref="H15"/>
    </sheetView>
  </sheetViews>
  <sheetFormatPr baseColWidth="8" defaultRowHeight="14.4"/>
  <cols>
    <col width="16.6640625" customWidth="1" style="30" min="2" max="2"/>
    <col width="43.88671875" customWidth="1" style="30" min="3" max="3"/>
    <col width="42.77734375" customWidth="1" style="30" min="5" max="5"/>
    <col width="19.6640625" customWidth="1" style="30" min="6" max="6"/>
    <col width="15" customWidth="1" style="30" min="7" max="7"/>
  </cols>
  <sheetData>
    <row r="1">
      <c r="E1" t="inlineStr">
        <is>
          <t>Case 1: 2 people 2 different tasks</t>
        </is>
      </c>
    </row>
    <row r="2">
      <c r="A2" t="inlineStr">
        <is>
          <t xml:space="preserve"> Jake</t>
        </is>
      </c>
      <c r="E2" t="inlineStr">
        <is>
          <t>2675_Mechanism Drive_Guard Bottom_Fit _02</t>
        </is>
      </c>
    </row>
    <row r="3">
      <c r="A3" t="inlineStr">
        <is>
          <t xml:space="preserve"> Liam</t>
        </is>
      </c>
      <c r="E3" t="inlineStr">
        <is>
          <t>2675_Mechanism Drive_Guard Bottom_Weld_04, 2675_Mechanism Drive_Guard Bottom_Fit _04</t>
        </is>
      </c>
    </row>
    <row r="4">
      <c r="A4" t="inlineStr">
        <is>
          <t xml:space="preserve"> [Person_1] </t>
        </is>
      </c>
      <c r="E4" t="inlineStr">
        <is>
          <t>2675_Mechanism Drive_Guard Bottom_Fit _05</t>
        </is>
      </c>
    </row>
    <row r="5"/>
    <row r="6">
      <c r="A6">
        <f>A2</f>
        <v/>
      </c>
      <c r="E6">
        <f>IFERROR(MID(E2,1,LEN(E2)-3),"")</f>
        <v/>
      </c>
    </row>
    <row r="7">
      <c r="A7">
        <f>A3</f>
        <v/>
      </c>
      <c r="E7">
        <f>IFERROR(MID(E3,1,LEN(E3)-3),"")</f>
        <v/>
      </c>
    </row>
    <row r="8">
      <c r="A8">
        <f>A4</f>
        <v/>
      </c>
      <c r="E8">
        <f>IFERROR(MID(E4,1,LEN(E4)-3),"")</f>
        <v/>
      </c>
    </row>
    <row r="9"/>
    <row r="10"/>
    <row r="11">
      <c r="A11" t="n">
        <v>1</v>
      </c>
      <c r="B11" t="n">
        <v>2675</v>
      </c>
      <c r="C11" s="18" t="inlineStr">
        <is>
          <t>Term</t>
        </is>
      </c>
      <c r="D11" t="inlineStr">
        <is>
          <t>lenghth</t>
        </is>
      </c>
    </row>
    <row r="12" customFormat="1" s="28">
      <c r="A12" s="28" t="n">
        <v>1.1</v>
      </c>
      <c r="B12" s="28" t="inlineStr">
        <is>
          <t>Mechanism Drive</t>
        </is>
      </c>
      <c r="E12" s="28" t="inlineStr">
        <is>
          <t>With Index, [Person_2] (doesn’t work)</t>
        </is>
      </c>
      <c r="F12" s="28" t="inlineStr">
        <is>
          <t>With If</t>
        </is>
      </c>
    </row>
    <row r="13" customFormat="1" s="29">
      <c r="A13" s="29" t="inlineStr">
        <is>
          <t>1.1.1</t>
        </is>
      </c>
      <c r="B13" s="29" t="inlineStr">
        <is>
          <t>Guard Bottom</t>
        </is>
      </c>
      <c r="F13" s="29" t="inlineStr">
        <is>
          <t>if</t>
        </is>
      </c>
      <c r="G13" s="29" t="inlineStr">
        <is>
          <t>if search</t>
        </is>
      </c>
    </row>
    <row r="14">
      <c r="A14" t="inlineStr">
        <is>
          <t>1.1.1.1</t>
        </is>
      </c>
      <c r="B14" t="inlineStr">
        <is>
          <t xml:space="preserve">Fit </t>
        </is>
      </c>
      <c r="C14">
        <f>$B$11&amp;"_"&amp;$B$12&amp;"_"&amp;$B$13&amp;"_"&amp;B14</f>
        <v/>
      </c>
      <c r="D14">
        <f>LEN(C14)</f>
        <v/>
      </c>
      <c r="E14">
        <f t="array" ref="E14">INDEX(A2:A4, MATCH(C14,E6:E8,1))</f>
        <v/>
      </c>
      <c r="F14">
        <f t="array" ref="F14">_xlfn.TEXTJOIN(",",TRUE,IF(C14=E6:E8,A6:A8,""))</f>
        <v/>
      </c>
      <c r="G14">
        <f t="array" ref="G14">_xlfn.TEXTJOIN(",",TRUE,IF(IFERROR(SEARCH(C14,E2:E4,1),0)&gt;0,A6:A8,""))</f>
        <v/>
      </c>
    </row>
    <row r="15">
      <c r="A15" t="inlineStr">
        <is>
          <t>1.1.1.2</t>
        </is>
      </c>
      <c r="B15" t="inlineStr">
        <is>
          <t>Weld</t>
        </is>
      </c>
      <c r="C15">
        <f>$B$11&amp;"_"&amp;$B$12&amp;"_"&amp;$B$13&amp;"_"&amp;B15</f>
        <v/>
      </c>
      <c r="D15">
        <f>LEN(C15)</f>
        <v/>
      </c>
      <c r="F15">
        <f>_xlfn.TEXTJOIN(",",TRUE,IF(IFERROR(SEARCH($C15,D2:D4,1),0)&gt;0,$A$6:$A$8,""))</f>
        <v/>
      </c>
      <c r="G15">
        <f>_xlfn.TEXTJOIN(",",TRUE,IF(IFERROR(SEARCH($C15,E2:E4,1),0)&gt;0,$A$6:$A$8,""))</f>
        <v/>
      </c>
    </row>
    <row r="16" customFormat="1" s="29">
      <c r="A16" s="29" t="inlineStr">
        <is>
          <t>1.1.2</t>
        </is>
      </c>
      <c r="B16" s="29" t="inlineStr">
        <is>
          <t>Guard Top</t>
        </is>
      </c>
    </row>
    <row r="17">
      <c r="A17" t="inlineStr">
        <is>
          <t>1.1.2.1</t>
        </is>
      </c>
      <c r="B17" t="inlineStr">
        <is>
          <t xml:space="preserve">Fit </t>
        </is>
      </c>
      <c r="C17">
        <f>$B$11&amp;"_"&amp;$B$12&amp;"_"&amp;$B$16&amp;"_"&amp;B17</f>
        <v/>
      </c>
      <c r="D17">
        <f>LEN(C17)</f>
        <v/>
      </c>
    </row>
    <row r="18">
      <c r="A18" t="inlineStr">
        <is>
          <t>1.1.2.2</t>
        </is>
      </c>
      <c r="B18" t="inlineStr">
        <is>
          <t>Weld</t>
        </is>
      </c>
      <c r="C18">
        <f>$B$11&amp;"_"&amp;$B$12&amp;"_"&amp;$B$16&amp;"_"&amp;B18</f>
        <v/>
      </c>
      <c r="D18">
        <f>LEN(C18)</f>
        <v/>
      </c>
      <c r="G18">
        <f>SEARCH(C14,E7,1)</f>
        <v/>
      </c>
      <c r="N18">
        <f>fin</f>
        <v/>
      </c>
    </row>
    <row r="19"/>
    <row r="20"/>
    <row r="21"/>
    <row r="22"/>
    <row r="23"/>
    <row r="24">
      <c r="E24" t="inlineStr">
        <is>
          <t>do the index with match or if</t>
        </is>
      </c>
      <c r="F24" t="inlineStr">
        <is>
          <t>This doesn’t work, need to sub if (string = string) to a search if (string = search string)</t>
        </is>
      </c>
    </row>
    <row r="25">
      <c r="C25" t="inlineStr">
        <is>
          <t>From Internet</t>
        </is>
      </c>
    </row>
    <row r="26">
      <c r="C26">
        <f>FIND(CHAR(1),SUBSTITUTE(C33,"_",CHAR(1),1))</f>
        <v/>
      </c>
    </row>
    <row r="27">
      <c r="C27">
        <f>FIND(CHAR(1),SUBSTITUTE(C33,"_",CHAR(1),2))</f>
        <v/>
      </c>
    </row>
    <row r="28">
      <c r="C28">
        <f>FIND(CHAR(1),SUBSTITUTE(C33,"_",CHAR(1),3))</f>
        <v/>
      </c>
    </row>
    <row r="29">
      <c r="C29" t="inlineStr">
        <is>
          <t>THIS WILL WORK WITH OLD METHOD WITH MANY SEARCH FINDS</t>
        </is>
      </c>
    </row>
    <row r="30"/>
    <row r="31">
      <c r="A31" t="n">
        <v>1.1</v>
      </c>
      <c r="B31" t="inlineStr">
        <is>
          <t>Mechanism Drive</t>
        </is>
      </c>
    </row>
    <row r="32">
      <c r="A32" t="inlineStr">
        <is>
          <t>1.1.1</t>
        </is>
      </c>
      <c r="B32" t="inlineStr">
        <is>
          <t>Guard Bottom</t>
        </is>
      </c>
    </row>
    <row r="33">
      <c r="A33" t="inlineStr">
        <is>
          <t>1.1.1.1</t>
        </is>
      </c>
      <c r="B33" t="inlineStr">
        <is>
          <t>Jake</t>
        </is>
      </c>
      <c r="C33">
        <f>$B$12&amp;"_"&amp;$B$31&amp;"_"&amp;B32</f>
        <v/>
      </c>
    </row>
    <row r="34">
      <c r="A34" t="inlineStr">
        <is>
          <t>1.1.1.2</t>
        </is>
      </c>
      <c r="B34" t="inlineStr">
        <is>
          <t>[Person_3]</t>
        </is>
      </c>
    </row>
    <row r="35">
      <c r="A35" t="inlineStr">
        <is>
          <t>1.1.1.3</t>
        </is>
      </c>
      <c r="B35" t="inlineStr">
        <is>
          <t>[Person_1]</t>
        </is>
      </c>
    </row>
    <row r="36"/>
    <row r="37">
      <c r="A37" t="inlineStr">
        <is>
          <t>1.1.2</t>
        </is>
      </c>
      <c r="B37" t="inlineStr">
        <is>
          <t>Guard Top</t>
        </is>
      </c>
      <c r="C37">
        <f>$B$12&amp;"_"&amp;$B$31&amp;"_"&amp;B37</f>
        <v/>
      </c>
    </row>
    <row r="38">
      <c r="A38" t="inlineStr">
        <is>
          <t>1.1.3.1</t>
        </is>
      </c>
      <c r="B38" t="inlineStr">
        <is>
          <t>Jake</t>
        </is>
      </c>
    </row>
    <row r="39">
      <c r="A39" t="inlineStr">
        <is>
          <t>1.1.3.2</t>
        </is>
      </c>
      <c r="B39" t="inlineStr">
        <is>
          <t>[Person_3]</t>
        </is>
      </c>
    </row>
    <row r="40">
      <c r="A40" t="inlineStr">
        <is>
          <t>1.1.3.3</t>
        </is>
      </c>
      <c r="B40" t="inlineStr">
        <is>
          <t>[Person_1]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Tyler Bennett</dc:creator>
  <dcterms:created xsi:type="dcterms:W3CDTF">2020-12-10T22:21:14Z</dcterms:created>
  <dcterms:modified xsi:type="dcterms:W3CDTF">2025-09-29T16:05:00Z</dcterms:modified>
  <cp:lastModifiedBy>Pecharut Phukhieow</cp:lastModifiedBy>
</cp:coreProperties>
</file>