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5200" windowHeight="13290" tabRatio="600" firstSheet="0" activeTab="0" autoFilterDateGrouping="1"/>
  </bookViews>
  <sheets>
    <sheet name="Summary" sheetId="1" state="visible" r:id="rId1"/>
    <sheet name="Finishing positions" sheetId="2" state="visible" r:id="rId2"/>
    <sheet name="Lists" sheetId="3" state="visible" r:id="rId3"/>
  </sheets>
  <definedNames>
    <definedName name="Annual">OFFSET(Lists!$E$2,0,0,COUNTA(Lists!$E$2:$E$225))</definedName>
    <definedName name="Attendances">Summary!$A$71</definedName>
    <definedName name="clubs">Lists!$A$2:$A$191</definedName>
    <definedName name="COBBLERS_ATTENDANCES_IN_EACH_SEASON">Summary!$A$71</definedName>
    <definedName name="Comp">ALL!$I$2:INDEX(ALL!$I:$I,ALL!$R$5350)</definedName>
    <definedName name="Competition">Lists!$B$2:$B$9</definedName>
    <definedName name="GA">ALL!$L$2:INDEX(ALL!$L:$L,ALL!$R$5350)</definedName>
    <definedName name="GF">ALL!$K$2:INDEX(ALL!$K:$K,ALL!$R$5350)</definedName>
    <definedName name="Ground">Lists!$C$2:$C$125</definedName>
    <definedName name="Home">Lists!$G$2:$G$3</definedName>
    <definedName name="Manager">OFFSET(Lists!$D$2,0,0,COUNTA(Lists!$D$2:$D26))</definedName>
    <definedName name="Managers">managers!$AI$3:$AR$18</definedName>
    <definedName name="TEAM">OFFSET(Lists!$A$2,0,0,COUNTA(Lists!$A$2:$A201))</definedName>
    <definedName name="Venue">ALL!$E$2:INDEX(ALL!$E:$E,ALL!$R$5350)</definedName>
    <definedName name="WDL">ALL!$J$2:INDEX(ALL!$J:$J,ALL!$R$5350)</definedName>
    <definedName name="post5433708" localSheetId="0">Summary!$C$130</definedName>
    <definedName name="SEASON" localSheetId="0">Lists!$F$2:$F$119</definedName>
  </definedNames>
  <calcPr calcId="162913" fullCalcOnLoad="1"/>
</workbook>
</file>

<file path=xl/styles.xml><?xml version="1.0" encoding="utf-8"?>
<styleSheet xmlns="http://schemas.openxmlformats.org/spreadsheetml/2006/main">
  <numFmts count="3">
    <numFmt numFmtId="164" formatCode="yyyy/yy"/>
    <numFmt numFmtId="165" formatCode="0.0"/>
    <numFmt numFmtId="166" formatCode="0.000"/>
  </numFmts>
  <fonts count="60">
    <font>
      <name val="Calibri"/>
      <family val="2"/>
      <color theme="1"/>
      <sz val="11"/>
      <scheme val="minor"/>
    </font>
    <font>
      <name val="Verdana"/>
      <family val="2"/>
      <color theme="1"/>
      <sz val="12"/>
    </font>
    <font>
      <name val="Verdana"/>
      <family val="2"/>
      <color theme="1"/>
      <sz val="12"/>
    </font>
    <font>
      <name val="Times New Roman"/>
      <family val="2"/>
      <color theme="1"/>
      <sz val="12"/>
    </font>
    <font>
      <name val="Times New Roman"/>
      <family val="1"/>
      <b val="1"/>
      <color theme="0"/>
      <sz val="14"/>
    </font>
    <font>
      <name val="Times New Roman"/>
      <family val="2"/>
      <color theme="1"/>
      <sz val="10"/>
    </font>
    <font>
      <name val="Times New Roman"/>
      <family val="2"/>
      <sz val="10"/>
    </font>
    <font>
      <name val="Times New Roman"/>
      <family val="1"/>
      <color theme="1"/>
      <sz val="10"/>
    </font>
    <font>
      <name val="Times New Roman"/>
      <family val="1"/>
      <sz val="10"/>
    </font>
    <font>
      <name val="Times New Roman"/>
      <family val="1"/>
      <sz val="12"/>
    </font>
    <font>
      <name val="Verdana"/>
      <family val="2"/>
      <color theme="1"/>
      <sz val="10"/>
    </font>
    <font>
      <name val="Verdana"/>
      <family val="2"/>
      <b val="1"/>
      <color theme="1"/>
      <sz val="10"/>
    </font>
    <font>
      <name val="Times New Roman"/>
      <family val="1"/>
      <sz val="16"/>
    </font>
    <font>
      <name val="Times New Roman"/>
      <family val="1"/>
      <b val="1"/>
      <color theme="1"/>
      <sz val="8"/>
    </font>
    <font>
      <name val="Verdana"/>
      <family val="2"/>
      <b val="1"/>
      <color theme="0"/>
      <sz val="8"/>
    </font>
    <font>
      <name val="Verdana"/>
      <family val="2"/>
      <color theme="1"/>
      <sz val="8"/>
    </font>
    <font>
      <name val="Verdana"/>
      <family val="2"/>
      <b val="1"/>
      <color theme="1"/>
      <sz val="8"/>
    </font>
    <font>
      <name val="Verdana"/>
      <family val="2"/>
      <color theme="0"/>
      <sz val="8"/>
    </font>
    <font>
      <name val="Verdana"/>
      <family val="2"/>
      <b val="1"/>
      <color rgb="FFFF0000"/>
      <sz val="8"/>
    </font>
    <font>
      <name val="Verdana"/>
      <family val="2"/>
      <color theme="0"/>
      <sz val="10"/>
    </font>
    <font>
      <name val="Calibri"/>
      <family val="2"/>
      <color theme="10"/>
      <sz val="11"/>
      <u val="single"/>
    </font>
    <font>
      <name val="Calibri"/>
      <family val="2"/>
      <b val="1"/>
      <color theme="0"/>
      <sz val="11"/>
      <scheme val="minor"/>
    </font>
    <font>
      <name val="Verdana"/>
      <family val="2"/>
      <b val="1"/>
      <color theme="0"/>
      <sz val="10"/>
    </font>
    <font>
      <name val="Calibri"/>
      <family val="2"/>
      <sz val="11"/>
      <u val="single"/>
    </font>
    <font>
      <name val="Verdana"/>
      <family val="2"/>
      <color theme="1"/>
      <sz val="9"/>
    </font>
    <font>
      <name val="Verdana"/>
      <family val="2"/>
      <b val="1"/>
      <color theme="1"/>
      <sz val="9"/>
    </font>
    <font>
      <name val="Verdana"/>
      <family val="2"/>
      <color theme="7" tint="-0.499984740745262"/>
      <sz val="10"/>
    </font>
    <font>
      <name val="Verdana"/>
      <family val="2"/>
      <color theme="7" tint="-0.499984740745262"/>
      <sz val="12"/>
    </font>
    <font>
      <name val="Calibri"/>
      <family val="2"/>
      <color theme="1"/>
      <sz val="12"/>
      <scheme val="minor"/>
    </font>
    <font>
      <name val="Verdana"/>
      <family val="2"/>
      <b val="1"/>
      <color theme="7" tint="-0.499984740745262"/>
      <sz val="12"/>
    </font>
    <font>
      <name val="Verdana"/>
      <family val="2"/>
      <sz val="8"/>
    </font>
    <font>
      <name val="Verdana"/>
      <family val="2"/>
      <b val="1"/>
      <sz val="8"/>
    </font>
    <font>
      <name val="Verdana"/>
      <family val="2"/>
      <color rgb="FFFF0000"/>
      <sz val="8"/>
    </font>
    <font>
      <name val="Verdana"/>
      <family val="2"/>
      <b val="1"/>
      <color theme="0"/>
      <sz val="12"/>
    </font>
    <font>
      <name val="Verdana"/>
      <family val="2"/>
      <sz val="10"/>
    </font>
    <font>
      <name val="Times New Roman"/>
      <family val="1"/>
      <b val="1"/>
      <sz val="12"/>
    </font>
    <font>
      <name val="Verdana"/>
      <family val="2"/>
      <color theme="1"/>
      <sz val="8"/>
      <u val="single"/>
    </font>
    <font>
      <name val="Verdana"/>
      <family val="2"/>
      <color theme="5" tint="-0.499984740745262"/>
      <sz val="11"/>
    </font>
    <font>
      <name val="Verdana"/>
      <family val="2"/>
      <color theme="5" tint="-0.499984740745262"/>
      <sz val="11"/>
      <u val="single"/>
    </font>
    <font>
      <name val="Verdana"/>
      <family val="2"/>
      <b val="1"/>
      <color theme="0"/>
      <sz val="20"/>
    </font>
    <font>
      <name val="Verdana"/>
      <family val="2"/>
      <b val="1"/>
      <color theme="0"/>
      <sz val="16"/>
    </font>
    <font>
      <name val="Verdana"/>
      <family val="2"/>
      <color theme="0"/>
      <sz val="11"/>
    </font>
    <font>
      <name val="Verdana"/>
      <family val="2"/>
      <b val="1"/>
      <color rgb="FFFFFF00"/>
      <sz val="14"/>
    </font>
    <font>
      <name val="Times New Roman"/>
      <family val="1"/>
      <color rgb="FF000000"/>
      <sz val="8"/>
    </font>
    <font>
      <name val="Calibri"/>
      <family val="2"/>
      <color theme="1"/>
      <sz val="8"/>
      <scheme val="minor"/>
    </font>
    <font>
      <name val="Arial Narrow"/>
      <family val="2"/>
      <color rgb="FF000000"/>
      <sz val="8"/>
    </font>
    <font>
      <name val="Times New Roman"/>
      <family val="1"/>
      <b val="1"/>
      <color theme="0"/>
      <sz val="8"/>
    </font>
    <font>
      <name val="Times New Roman"/>
      <family val="1"/>
      <b val="1"/>
      <color theme="5" tint="-0.499984740745262"/>
      <sz val="8"/>
    </font>
    <font>
      <name val="Times New Roman"/>
      <family val="1"/>
      <b val="1"/>
      <color rgb="FF000000"/>
      <sz val="8"/>
    </font>
    <font>
      <name val="Calibri"/>
      <family val="2"/>
      <b val="1"/>
      <color theme="1"/>
      <sz val="11"/>
      <scheme val="minor"/>
    </font>
    <font>
      <name val="Arial Narrow"/>
      <family val="2"/>
      <color theme="0"/>
      <sz val="12"/>
    </font>
    <font>
      <name val="Arial Narrow"/>
      <family val="2"/>
      <color theme="0"/>
      <sz val="14"/>
    </font>
    <font>
      <name val="Arial"/>
      <family val="2"/>
      <color theme="1"/>
      <sz val="8"/>
    </font>
    <font>
      <name val="Arial"/>
      <family val="2"/>
      <sz val="8"/>
    </font>
    <font>
      <name val="Arial"/>
      <family val="2"/>
      <color theme="1"/>
      <sz val="10"/>
    </font>
    <font>
      <name val="Arial"/>
      <family val="2"/>
      <b val="1"/>
      <color theme="1"/>
      <sz val="11"/>
    </font>
    <font>
      <name val="Arial"/>
      <family val="2"/>
      <color theme="1"/>
      <sz val="11"/>
    </font>
    <font>
      <name val="Arial"/>
      <family val="2"/>
      <sz val="10"/>
    </font>
    <font>
      <name val="Arial"/>
      <family val="2"/>
      <b val="1"/>
      <color theme="1"/>
      <sz val="12"/>
    </font>
    <font>
      <name val="Arial"/>
      <family val="2"/>
      <b val="1"/>
      <color theme="1"/>
      <sz val="8"/>
    </font>
  </fonts>
  <fills count="46">
    <fill>
      <patternFill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8" tint="0.3999755851924192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7" tint="0.399975585192419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5757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theme="3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theme="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theme="3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theme="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theme="5" tint="-0.499984740745262"/>
      </left>
      <right/>
      <top style="thick">
        <color theme="5" tint="-0.499984740745262"/>
      </top>
      <bottom/>
      <diagonal/>
    </border>
    <border>
      <left/>
      <right/>
      <top style="thick">
        <color theme="5" tint="-0.499984740745262"/>
      </top>
      <bottom/>
      <diagonal/>
    </border>
    <border>
      <left/>
      <right style="thick">
        <color theme="5" tint="-0.499984740745262"/>
      </right>
      <top style="thick">
        <color theme="5" tint="-0.499984740745262"/>
      </top>
      <bottom/>
      <diagonal/>
    </border>
    <border>
      <left style="thick">
        <color theme="5" tint="-0.499984740745262"/>
      </left>
      <right/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/>
      <top/>
      <bottom style="thick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0" fillId="0" borderId="0" applyAlignment="1" applyProtection="1">
      <alignment vertical="top"/>
      <protection locked="0" hidden="0"/>
    </xf>
    <xf numFmtId="0" fontId="2" fillId="0" borderId="0"/>
  </cellStyleXfs>
  <cellXfs count="885">
    <xf numFmtId="0" fontId="0" fillId="0" borderId="0" pivotButton="0" quotePrefix="0" xfId="0"/>
    <xf numFmtId="0" fontId="4" fillId="2" borderId="1" applyAlignment="1" pivotButton="0" quotePrefix="0" xfId="1">
      <alignment horizontal="center" vertical="center"/>
    </xf>
    <xf numFmtId="0" fontId="3" fillId="0" borderId="0" pivotButton="0" quotePrefix="0" xfId="1"/>
    <xf numFmtId="0" fontId="3" fillId="0" borderId="0" applyAlignment="1" pivotButton="0" quotePrefix="0" xfId="1">
      <alignment horizontal="center"/>
    </xf>
    <xf numFmtId="0" fontId="4" fillId="6" borderId="4" applyAlignment="1" pivotButton="0" quotePrefix="0" xfId="1">
      <alignment horizontal="center"/>
    </xf>
    <xf numFmtId="0" fontId="5" fillId="0" borderId="0" applyAlignment="1" pivotButton="0" quotePrefix="0" xfId="1">
      <alignment horizontal="center"/>
    </xf>
    <xf numFmtId="0" fontId="5" fillId="0" borderId="0" applyAlignment="1" pivotButton="0" quotePrefix="0" xfId="1">
      <alignment horizontal="center"/>
    </xf>
    <xf numFmtId="0" fontId="0" fillId="0" borderId="0" pivotButton="0" quotePrefix="0" xfId="0"/>
    <xf numFmtId="0" fontId="7" fillId="0" borderId="0" applyAlignment="1" pivotButton="0" quotePrefix="0" xfId="1">
      <alignment horizontal="center"/>
    </xf>
    <xf numFmtId="0" fontId="5" fillId="0" borderId="0" applyAlignment="1" pivotButton="0" quotePrefix="0" xfId="1">
      <alignment horizontal="center" vertical="center" wrapText="1" shrinkToFit="1"/>
    </xf>
    <xf numFmtId="0" fontId="7" fillId="0" borderId="0" applyAlignment="1" pivotButton="0" quotePrefix="0" xfId="1">
      <alignment horizontal="center" vertical="center" wrapText="1" shrinkToFit="1"/>
    </xf>
    <xf numFmtId="0" fontId="8" fillId="0" borderId="0" applyAlignment="1" pivotButton="0" quotePrefix="0" xfId="1">
      <alignment horizontal="center" vertical="center" wrapText="1" shrinkToFit="1"/>
    </xf>
    <xf numFmtId="0" fontId="6" fillId="0" borderId="0" applyAlignment="1" pivotButton="0" quotePrefix="0" xfId="1">
      <alignment horizontal="center"/>
    </xf>
    <xf numFmtId="0" fontId="4" fillId="2" borderId="6" applyAlignment="1" pivotButton="0" quotePrefix="0" xfId="1">
      <alignment horizontal="center" vertical="center"/>
    </xf>
    <xf numFmtId="0" fontId="9" fillId="0" borderId="0" applyAlignment="1" pivotButton="0" quotePrefix="0" xfId="1">
      <alignment horizontal="center"/>
    </xf>
    <xf numFmtId="0" fontId="10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9" fillId="0" borderId="0" pivotButton="0" quotePrefix="0" xfId="1"/>
    <xf numFmtId="0" fontId="14" fillId="12" borderId="6" applyAlignment="1" pivotButton="0" quotePrefix="0" xfId="1">
      <alignment horizontal="center" vertical="center"/>
    </xf>
    <xf numFmtId="0" fontId="14" fillId="12" borderId="32" applyAlignment="1" pivotButton="0" quotePrefix="0" xfId="0">
      <alignment vertical="center"/>
    </xf>
    <xf numFmtId="0" fontId="14" fillId="12" borderId="32" applyAlignment="1" pivotButton="0" quotePrefix="0" xfId="0">
      <alignment horizontal="center" vertical="center"/>
    </xf>
    <xf numFmtId="0" fontId="17" fillId="12" borderId="0" applyAlignment="1" pivotButton="0" quotePrefix="0" xfId="0">
      <alignment vertical="center"/>
    </xf>
    <xf numFmtId="0" fontId="10" fillId="13" borderId="0" applyAlignment="1" pivotButton="0" quotePrefix="0" xfId="0">
      <alignment vertical="center"/>
    </xf>
    <xf numFmtId="0" fontId="10" fillId="14" borderId="0" applyAlignment="1" pivotButton="0" quotePrefix="0" xfId="0">
      <alignment horizontal="center" vertical="center"/>
    </xf>
    <xf numFmtId="0" fontId="10" fillId="13" borderId="0" applyAlignment="1" pivotButton="0" quotePrefix="0" xfId="0">
      <alignment horizontal="center" vertical="center"/>
    </xf>
    <xf numFmtId="0" fontId="10" fillId="13" borderId="0" applyAlignment="1" pivotButton="0" quotePrefix="0" xfId="0">
      <alignment horizontal="center" vertical="center"/>
    </xf>
    <xf numFmtId="0" fontId="10" fillId="13" borderId="0" applyAlignment="1" pivotButton="0" quotePrefix="0" xfId="0">
      <alignment vertical="center"/>
    </xf>
    <xf numFmtId="0" fontId="16" fillId="13" borderId="0" applyAlignment="1" pivotButton="0" quotePrefix="0" xfId="0">
      <alignment horizontal="center" vertical="center"/>
    </xf>
    <xf numFmtId="0" fontId="15" fillId="13" borderId="0" applyAlignment="1" pivotButton="0" quotePrefix="0" xfId="0">
      <alignment vertical="center"/>
    </xf>
    <xf numFmtId="0" fontId="11" fillId="8" borderId="8" applyAlignment="1" pivotButton="0" quotePrefix="0" xfId="0">
      <alignment horizontal="center" vertical="center"/>
    </xf>
    <xf numFmtId="0" fontId="11" fillId="8" borderId="9" applyAlignment="1" pivotButton="0" quotePrefix="0" xfId="0">
      <alignment horizontal="center" vertical="center"/>
    </xf>
    <xf numFmtId="0" fontId="11" fillId="9" borderId="2" applyAlignment="1" pivotButton="0" quotePrefix="0" xfId="0">
      <alignment horizontal="center" vertical="center"/>
    </xf>
    <xf numFmtId="0" fontId="11" fillId="8" borderId="2" applyAlignment="1" pivotButton="0" quotePrefix="0" xfId="0">
      <alignment horizontal="center" vertical="center"/>
    </xf>
    <xf numFmtId="0" fontId="11" fillId="8" borderId="11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20" fillId="13" borderId="0" applyAlignment="1" pivotButton="0" quotePrefix="0" xfId="2">
      <alignment horizontal="center" vertical="center"/>
    </xf>
    <xf numFmtId="0" fontId="21" fillId="2" borderId="0" applyAlignment="1" pivotButton="0" quotePrefix="0" xfId="0">
      <alignment horizontal="center"/>
    </xf>
    <xf numFmtId="164" fontId="21" fillId="2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20" fillId="13" borderId="0" applyAlignment="1" pivotButton="0" quotePrefix="1" xfId="2">
      <alignment horizontal="center" vertical="center"/>
    </xf>
    <xf numFmtId="0" fontId="10" fillId="14" borderId="0" applyAlignment="1" pivotButton="0" quotePrefix="0" xfId="0">
      <alignment horizontal="center" vertical="center"/>
    </xf>
    <xf numFmtId="0" fontId="20" fillId="14" borderId="0" applyAlignment="1" pivotButton="0" quotePrefix="1" xfId="2">
      <alignment horizontal="center" vertical="center"/>
    </xf>
    <xf numFmtId="0" fontId="10" fillId="14" borderId="0" applyAlignment="1" pivotButton="0" quotePrefix="0" xfId="0">
      <alignment vertical="center"/>
    </xf>
    <xf numFmtId="0" fontId="0" fillId="0" borderId="0" applyAlignment="1" pivotButton="0" quotePrefix="0" xfId="0">
      <alignment horizontal="center"/>
    </xf>
    <xf numFmtId="0" fontId="10" fillId="14" borderId="0" applyAlignment="1" pivotButton="0" quotePrefix="0" xfId="0">
      <alignment horizontal="center" vertical="center"/>
    </xf>
    <xf numFmtId="0" fontId="23" fillId="13" borderId="0" applyAlignment="1" pivotButton="0" quotePrefix="1" xfId="2">
      <alignment horizontal="center" vertical="center"/>
    </xf>
    <xf numFmtId="10" fontId="0" fillId="0" borderId="0" applyAlignment="1" pivotButton="0" quotePrefix="0" xfId="0">
      <alignment horizontal="center"/>
    </xf>
    <xf numFmtId="0" fontId="0" fillId="23" borderId="0" applyAlignment="1" pivotButton="0" quotePrefix="0" xfId="0">
      <alignment horizontal="center"/>
    </xf>
    <xf numFmtId="10" fontId="0" fillId="23" borderId="0" applyAlignment="1" pivotButton="0" quotePrefix="0" xfId="0">
      <alignment horizontal="center"/>
    </xf>
    <xf numFmtId="0" fontId="0" fillId="11" borderId="0" applyAlignment="1" pivotButton="0" quotePrefix="0" xfId="0">
      <alignment horizontal="center"/>
    </xf>
    <xf numFmtId="10" fontId="0" fillId="11" borderId="0" applyAlignment="1" pivotButton="0" quotePrefix="0" xfId="0">
      <alignment horizontal="center"/>
    </xf>
    <xf numFmtId="0" fontId="24" fillId="4" borderId="0" applyAlignment="1" pivotButton="0" quotePrefix="0" xfId="1">
      <alignment horizontal="center"/>
    </xf>
    <xf numFmtId="0" fontId="24" fillId="4" borderId="42" applyAlignment="1" pivotButton="0" quotePrefix="0" xfId="1">
      <alignment horizontal="center"/>
    </xf>
    <xf numFmtId="0" fontId="24" fillId="4" borderId="0" pivotButton="0" quotePrefix="0" xfId="0"/>
    <xf numFmtId="0" fontId="24" fillId="4" borderId="0" applyAlignment="1" pivotButton="0" quotePrefix="0" xfId="0">
      <alignment horizontal="center"/>
    </xf>
    <xf numFmtId="0" fontId="25" fillId="4" borderId="0" applyAlignment="1" pivotButton="0" quotePrefix="1" xfId="0">
      <alignment horizontal="center"/>
    </xf>
    <xf numFmtId="0" fontId="25" fillId="4" borderId="0" pivotButton="0" quotePrefix="0" xfId="0"/>
    <xf numFmtId="0" fontId="24" fillId="4" borderId="0" pivotButton="0" quotePrefix="0" xfId="1"/>
    <xf numFmtId="0" fontId="26" fillId="11" borderId="2" applyAlignment="1" pivotButton="0" quotePrefix="0" xfId="0">
      <alignment horizontal="center"/>
    </xf>
    <xf numFmtId="10" fontId="26" fillId="11" borderId="2" applyAlignment="1" pivotButton="0" quotePrefix="0" xfId="0">
      <alignment horizontal="center"/>
    </xf>
    <xf numFmtId="0" fontId="27" fillId="11" borderId="2" applyAlignment="1" pivotButton="0" quotePrefix="0" xfId="0">
      <alignment horizontal="center"/>
    </xf>
    <xf numFmtId="10" fontId="27" fillId="11" borderId="2" applyAlignment="1" pivotButton="0" quotePrefix="0" xfId="0">
      <alignment horizontal="center"/>
    </xf>
    <xf numFmtId="0" fontId="28" fillId="11" borderId="0" applyAlignment="1" pivotButton="0" quotePrefix="0" xfId="0">
      <alignment horizontal="center"/>
    </xf>
    <xf numFmtId="0" fontId="27" fillId="11" borderId="2" applyAlignment="1" pivotButton="0" quotePrefix="0" xfId="0">
      <alignment horizontal="center" vertical="center"/>
    </xf>
    <xf numFmtId="0" fontId="27" fillId="24" borderId="2" applyAlignment="1" pivotButton="0" quotePrefix="0" xfId="0">
      <alignment horizontal="center"/>
    </xf>
    <xf numFmtId="10" fontId="27" fillId="24" borderId="2" applyAlignment="1" pivotButton="0" quotePrefix="0" xfId="0">
      <alignment horizontal="center"/>
    </xf>
    <xf numFmtId="165" fontId="27" fillId="11" borderId="2" applyAlignment="1" pivotButton="0" quotePrefix="0" xfId="0">
      <alignment horizontal="center"/>
    </xf>
    <xf numFmtId="2" fontId="27" fillId="11" borderId="2" applyAlignment="1" pivotButton="0" quotePrefix="0" xfId="0">
      <alignment horizontal="center"/>
    </xf>
    <xf numFmtId="166" fontId="27" fillId="11" borderId="2" applyAlignment="1" pivotButton="0" quotePrefix="0" xfId="0">
      <alignment horizontal="center"/>
    </xf>
    <xf numFmtId="0" fontId="27" fillId="11" borderId="3" applyAlignment="1" pivotButton="0" quotePrefix="0" xfId="0">
      <alignment horizontal="center"/>
    </xf>
    <xf numFmtId="0" fontId="29" fillId="11" borderId="2" applyAlignment="1" pivotButton="0" quotePrefix="0" xfId="0">
      <alignment horizontal="center" vertical="center"/>
    </xf>
    <xf numFmtId="0" fontId="29" fillId="11" borderId="2" applyAlignment="1" pivotButton="0" quotePrefix="0" xfId="0">
      <alignment horizontal="center"/>
    </xf>
    <xf numFmtId="0" fontId="27" fillId="11" borderId="4" applyAlignment="1" pivotButton="0" quotePrefix="0" xfId="0">
      <alignment horizontal="center"/>
    </xf>
    <xf numFmtId="10" fontId="29" fillId="11" borderId="2" applyAlignment="1" pivotButton="0" quotePrefix="0" xfId="0">
      <alignment horizontal="center"/>
    </xf>
    <xf numFmtId="10" fontId="27" fillId="11" borderId="4" applyAlignment="1" pivotButton="0" quotePrefix="0" xfId="0">
      <alignment horizontal="center"/>
    </xf>
    <xf numFmtId="166" fontId="27" fillId="11" borderId="4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4" fillId="2" borderId="43" applyAlignment="1" pivotButton="0" quotePrefix="0" xfId="1">
      <alignment horizontal="center" vertical="center"/>
    </xf>
    <xf numFmtId="0" fontId="14" fillId="2" borderId="6" applyAlignment="1" pivotButton="0" quotePrefix="0" xfId="1">
      <alignment horizontal="center" vertical="center"/>
    </xf>
    <xf numFmtId="0" fontId="14" fillId="2" borderId="26" applyAlignment="1" pivotButton="0" quotePrefix="0" xfId="1">
      <alignment horizontal="center" vertical="center"/>
    </xf>
    <xf numFmtId="0" fontId="14" fillId="2" borderId="3" applyAlignment="1" pivotButton="0" quotePrefix="0" xfId="1">
      <alignment horizontal="center" vertical="center"/>
    </xf>
    <xf numFmtId="0" fontId="15" fillId="19" borderId="2" applyAlignment="1" pivotButton="0" quotePrefix="0" xfId="1">
      <alignment horizontal="center" vertical="center" wrapText="1" shrinkToFit="1"/>
    </xf>
    <xf numFmtId="0" fontId="15" fillId="7" borderId="8" applyAlignment="1" pivotButton="0" quotePrefix="0" xfId="1">
      <alignment horizontal="center" vertical="center"/>
    </xf>
    <xf numFmtId="0" fontId="15" fillId="7" borderId="2" applyAlignment="1" pivotButton="0" quotePrefix="0" xfId="1">
      <alignment horizontal="center" vertical="center"/>
    </xf>
    <xf numFmtId="0" fontId="16" fillId="7" borderId="2" applyAlignment="1" pivotButton="0" quotePrefix="0" xfId="1">
      <alignment horizontal="center" vertical="center"/>
    </xf>
    <xf numFmtId="0" fontId="15" fillId="7" borderId="3" applyAlignment="1" pivotButton="0" quotePrefix="0" xfId="1">
      <alignment horizontal="center" vertical="center"/>
    </xf>
    <xf numFmtId="0" fontId="16" fillId="7" borderId="3" applyAlignment="1" pivotButton="0" quotePrefix="0" xfId="1">
      <alignment horizontal="center" vertical="center"/>
    </xf>
    <xf numFmtId="0" fontId="16" fillId="7" borderId="8" applyAlignment="1" pivotButton="0" quotePrefix="0" xfId="1">
      <alignment horizontal="center" vertical="center"/>
    </xf>
    <xf numFmtId="14" fontId="30" fillId="19" borderId="2" applyAlignment="1" pivotButton="0" quotePrefix="0" xfId="1">
      <alignment horizontal="center" vertical="center"/>
    </xf>
    <xf numFmtId="0" fontId="15" fillId="3" borderId="8" applyAlignment="1" pivotButton="0" quotePrefix="0" xfId="1">
      <alignment horizontal="center" vertical="center"/>
    </xf>
    <xf numFmtId="0" fontId="15" fillId="3" borderId="2" applyAlignment="1" pivotButton="0" quotePrefix="0" xfId="1">
      <alignment horizontal="center" vertical="center"/>
    </xf>
    <xf numFmtId="0" fontId="16" fillId="3" borderId="2" applyAlignment="1" pivotButton="0" quotePrefix="0" xfId="1">
      <alignment horizontal="center" vertical="center"/>
    </xf>
    <xf numFmtId="14" fontId="15" fillId="3" borderId="2" applyAlignment="1" pivotButton="0" quotePrefix="0" xfId="1">
      <alignment horizontal="center" vertical="center"/>
    </xf>
    <xf numFmtId="14" fontId="15" fillId="13" borderId="8" applyAlignment="1" pivotButton="0" quotePrefix="0" xfId="1">
      <alignment horizontal="center" vertical="center"/>
    </xf>
    <xf numFmtId="0" fontId="15" fillId="13" borderId="8" applyAlignment="1" pivotButton="0" quotePrefix="0" xfId="1">
      <alignment horizontal="center" vertical="center"/>
    </xf>
    <xf numFmtId="14" fontId="15" fillId="13" borderId="2" applyAlignment="1" pivotButton="0" quotePrefix="0" xfId="1">
      <alignment horizontal="center" vertical="center"/>
    </xf>
    <xf numFmtId="0" fontId="16" fillId="13" borderId="2" applyAlignment="1" pivotButton="0" quotePrefix="0" xfId="1">
      <alignment horizontal="center" vertical="center"/>
    </xf>
    <xf numFmtId="0" fontId="15" fillId="13" borderId="2" applyAlignment="1" pivotButton="0" quotePrefix="0" xfId="1">
      <alignment horizontal="center" vertical="center"/>
    </xf>
    <xf numFmtId="14" fontId="15" fillId="15" borderId="8" applyAlignment="1" pivotButton="0" quotePrefix="0" xfId="1">
      <alignment horizontal="center" vertical="center"/>
    </xf>
    <xf numFmtId="0" fontId="15" fillId="15" borderId="8" applyAlignment="1" pivotButton="0" quotePrefix="0" xfId="1">
      <alignment horizontal="center" vertical="center"/>
    </xf>
    <xf numFmtId="14" fontId="15" fillId="15" borderId="2" applyAlignment="1" pivotButton="0" quotePrefix="0" xfId="1">
      <alignment horizontal="center" vertical="center"/>
    </xf>
    <xf numFmtId="0" fontId="15" fillId="15" borderId="2" applyAlignment="1" pivotButton="0" quotePrefix="0" xfId="1">
      <alignment horizontal="center" vertical="center"/>
    </xf>
    <xf numFmtId="0" fontId="16" fillId="15" borderId="2" applyAlignment="1" pivotButton="0" quotePrefix="0" xfId="1">
      <alignment horizontal="center" vertical="center"/>
    </xf>
    <xf numFmtId="14" fontId="15" fillId="15" borderId="3" applyAlignment="1" pivotButton="0" quotePrefix="0" xfId="1">
      <alignment horizontal="center" vertical="center"/>
    </xf>
    <xf numFmtId="0" fontId="15" fillId="15" borderId="3" applyAlignment="1" pivotButton="0" quotePrefix="0" xfId="1">
      <alignment horizontal="center" vertical="center"/>
    </xf>
    <xf numFmtId="0" fontId="16" fillId="15" borderId="8" applyAlignment="1" pivotButton="0" quotePrefix="0" xfId="1">
      <alignment horizontal="center" vertical="center"/>
    </xf>
    <xf numFmtId="0" fontId="16" fillId="15" borderId="3" applyAlignment="1" pivotButton="0" quotePrefix="0" xfId="1">
      <alignment horizontal="center" vertical="center"/>
    </xf>
    <xf numFmtId="14" fontId="15" fillId="15" borderId="13" applyAlignment="1" pivotButton="0" quotePrefix="0" xfId="1">
      <alignment horizontal="center" vertical="center"/>
    </xf>
    <xf numFmtId="0" fontId="15" fillId="15" borderId="13" applyAlignment="1" pivotButton="0" quotePrefix="0" xfId="1">
      <alignment horizontal="center" vertical="center"/>
    </xf>
    <xf numFmtId="14" fontId="15" fillId="15" borderId="4" applyAlignment="1" pivotButton="0" quotePrefix="0" xfId="1">
      <alignment horizontal="center" vertical="center"/>
    </xf>
    <xf numFmtId="0" fontId="16" fillId="15" borderId="4" applyAlignment="1" pivotButton="0" quotePrefix="0" xfId="1">
      <alignment horizontal="center" vertical="center"/>
    </xf>
    <xf numFmtId="0" fontId="16" fillId="15" borderId="13" applyAlignment="1" pivotButton="0" quotePrefix="0" xfId="1">
      <alignment horizontal="center" vertical="center"/>
    </xf>
    <xf numFmtId="0" fontId="15" fillId="15" borderId="4" applyAlignment="1" pivotButton="0" quotePrefix="0" xfId="1">
      <alignment horizontal="center" vertical="center"/>
    </xf>
    <xf numFmtId="14" fontId="15" fillId="16" borderId="8" applyAlignment="1" pivotButton="0" quotePrefix="0" xfId="1">
      <alignment horizontal="center" vertical="center"/>
    </xf>
    <xf numFmtId="0" fontId="15" fillId="16" borderId="8" applyAlignment="1" pivotButton="0" quotePrefix="0" xfId="1">
      <alignment horizontal="center" vertical="center"/>
    </xf>
    <xf numFmtId="14" fontId="15" fillId="16" borderId="2" applyAlignment="1" pivotButton="0" quotePrefix="0" xfId="1">
      <alignment horizontal="center" vertical="center"/>
    </xf>
    <xf numFmtId="0" fontId="16" fillId="16" borderId="2" applyAlignment="1" pivotButton="0" quotePrefix="0" xfId="1">
      <alignment horizontal="center" vertical="center"/>
    </xf>
    <xf numFmtId="0" fontId="15" fillId="16" borderId="2" applyAlignment="1" pivotButton="0" quotePrefix="0" xfId="1">
      <alignment horizontal="center" vertical="center"/>
    </xf>
    <xf numFmtId="14" fontId="15" fillId="9" borderId="8" applyAlignment="1" pivotButton="0" quotePrefix="0" xfId="1">
      <alignment horizontal="center" vertical="center"/>
    </xf>
    <xf numFmtId="0" fontId="16" fillId="9" borderId="8" applyAlignment="1" pivotButton="0" quotePrefix="0" xfId="1">
      <alignment horizontal="center" vertical="center"/>
    </xf>
    <xf numFmtId="14" fontId="15" fillId="9" borderId="2" applyAlignment="1" pivotButton="0" quotePrefix="0" xfId="1">
      <alignment horizontal="center" vertical="center"/>
    </xf>
    <xf numFmtId="0" fontId="15" fillId="9" borderId="2" applyAlignment="1" pivotButton="0" quotePrefix="0" xfId="1">
      <alignment horizontal="center" vertical="center"/>
    </xf>
    <xf numFmtId="0" fontId="16" fillId="9" borderId="2" applyAlignment="1" pivotButton="0" quotePrefix="0" xfId="1">
      <alignment horizontal="center" vertical="center"/>
    </xf>
    <xf numFmtId="14" fontId="15" fillId="9" borderId="13" applyAlignment="1" pivotButton="0" quotePrefix="0" xfId="1">
      <alignment horizontal="center" vertical="center"/>
    </xf>
    <xf numFmtId="0" fontId="15" fillId="9" borderId="13" applyAlignment="1" pivotButton="0" quotePrefix="0" xfId="1">
      <alignment horizontal="center" vertical="center"/>
    </xf>
    <xf numFmtId="0" fontId="15" fillId="9" borderId="8" applyAlignment="1" pivotButton="0" quotePrefix="0" xfId="1">
      <alignment horizontal="center" vertical="center"/>
    </xf>
    <xf numFmtId="14" fontId="15" fillId="14" borderId="8" applyAlignment="1" pivotButton="0" quotePrefix="0" xfId="1">
      <alignment horizontal="center" vertical="center"/>
    </xf>
    <xf numFmtId="0" fontId="15" fillId="14" borderId="8" applyAlignment="1" pivotButton="0" quotePrefix="0" xfId="1">
      <alignment horizontal="center" vertical="center"/>
    </xf>
    <xf numFmtId="14" fontId="15" fillId="14" borderId="2" applyAlignment="1" pivotButton="0" quotePrefix="0" xfId="1">
      <alignment horizontal="center" vertical="center"/>
    </xf>
    <xf numFmtId="0" fontId="15" fillId="14" borderId="2" applyAlignment="1" pivotButton="0" quotePrefix="0" xfId="1">
      <alignment horizontal="center" vertical="center"/>
    </xf>
    <xf numFmtId="0" fontId="16" fillId="14" borderId="2" applyAlignment="1" pivotButton="0" quotePrefix="0" xfId="1">
      <alignment horizontal="center" vertical="center"/>
    </xf>
    <xf numFmtId="14" fontId="15" fillId="14" borderId="13" applyAlignment="1" pivotButton="0" quotePrefix="0" xfId="1">
      <alignment horizontal="center" vertical="center"/>
    </xf>
    <xf numFmtId="0" fontId="15" fillId="14" borderId="13" applyAlignment="1" pivotButton="0" quotePrefix="0" xfId="1">
      <alignment horizontal="center" vertical="center"/>
    </xf>
    <xf numFmtId="14" fontId="30" fillId="17" borderId="2" applyAlignment="1" pivotButton="0" quotePrefix="0" xfId="1">
      <alignment horizontal="center" vertical="center"/>
    </xf>
    <xf numFmtId="0" fontId="31" fillId="17" borderId="2" applyAlignment="1" pivotButton="0" quotePrefix="0" xfId="1">
      <alignment horizontal="center" vertical="center"/>
    </xf>
    <xf numFmtId="0" fontId="30" fillId="17" borderId="2" applyAlignment="1" pivotButton="0" quotePrefix="0" xfId="1">
      <alignment horizontal="center" vertical="center"/>
    </xf>
    <xf numFmtId="0" fontId="15" fillId="19" borderId="2" applyAlignment="1" pivotButton="0" quotePrefix="0" xfId="1">
      <alignment horizontal="center" vertical="center"/>
    </xf>
    <xf numFmtId="14" fontId="15" fillId="16" borderId="13" applyAlignment="1" pivotButton="0" quotePrefix="0" xfId="1">
      <alignment horizontal="center" vertical="center"/>
    </xf>
    <xf numFmtId="0" fontId="15" fillId="16" borderId="13" applyAlignment="1" pivotButton="0" quotePrefix="0" xfId="1">
      <alignment horizontal="center" vertical="center"/>
    </xf>
    <xf numFmtId="0" fontId="16" fillId="16" borderId="13" applyAlignment="1" pivotButton="0" quotePrefix="0" xfId="1">
      <alignment horizontal="center" vertical="center"/>
    </xf>
    <xf numFmtId="0" fontId="16" fillId="16" borderId="8" applyAlignment="1" pivotButton="0" quotePrefix="0" xfId="1">
      <alignment horizontal="center" vertical="center"/>
    </xf>
    <xf numFmtId="0" fontId="16" fillId="9" borderId="13" applyAlignment="1" pivotButton="0" quotePrefix="0" xfId="1">
      <alignment horizontal="center" vertical="center"/>
    </xf>
    <xf numFmtId="0" fontId="16" fillId="19" borderId="2" applyAlignment="1" pivotButton="0" quotePrefix="0" xfId="1">
      <alignment horizontal="center" vertical="center"/>
    </xf>
    <xf numFmtId="0" fontId="16" fillId="9" borderId="2" applyAlignment="1" pivotButton="0" quotePrefix="0" xfId="0">
      <alignment horizontal="center" vertical="center"/>
    </xf>
    <xf numFmtId="0" fontId="15" fillId="9" borderId="2" applyAlignment="1" pivotButton="0" quotePrefix="0" xfId="0">
      <alignment horizontal="center" vertical="center"/>
    </xf>
    <xf numFmtId="0" fontId="16" fillId="9" borderId="3" applyAlignment="1" pivotButton="0" quotePrefix="0" xfId="0">
      <alignment horizontal="center" vertical="center"/>
    </xf>
    <xf numFmtId="0" fontId="16" fillId="16" borderId="2" applyAlignment="1" pivotButton="0" quotePrefix="0" xfId="0">
      <alignment horizontal="center" vertical="center"/>
    </xf>
    <xf numFmtId="0" fontId="15" fillId="16" borderId="2" applyAlignment="1" pivotButton="0" quotePrefix="0" xfId="0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16" fillId="0" borderId="0" applyAlignment="1" pivotButton="0" quotePrefix="0" xfId="1">
      <alignment horizontal="center" vertical="center"/>
    </xf>
    <xf numFmtId="0" fontId="15" fillId="7" borderId="8" applyAlignment="1" pivotButton="0" quotePrefix="0" xfId="1">
      <alignment horizontal="center" vertical="center"/>
    </xf>
    <xf numFmtId="0" fontId="15" fillId="7" borderId="9" applyAlignment="1" pivotButton="0" quotePrefix="0" xfId="1">
      <alignment horizontal="center" vertical="center"/>
    </xf>
    <xf numFmtId="0" fontId="15" fillId="7" borderId="2" applyAlignment="1" pivotButton="0" quotePrefix="0" xfId="1">
      <alignment horizontal="center" vertical="center"/>
    </xf>
    <xf numFmtId="0" fontId="15" fillId="7" borderId="11" applyAlignment="1" pivotButton="0" quotePrefix="0" xfId="1">
      <alignment horizontal="center" vertical="center"/>
    </xf>
    <xf numFmtId="0" fontId="15" fillId="7" borderId="3" applyAlignment="1" pivotButton="0" quotePrefix="0" xfId="1">
      <alignment horizontal="center" vertical="center"/>
    </xf>
    <xf numFmtId="0" fontId="15" fillId="7" borderId="34" applyAlignment="1" pivotButton="0" quotePrefix="0" xfId="1">
      <alignment horizontal="center" vertical="center"/>
    </xf>
    <xf numFmtId="0" fontId="15" fillId="19" borderId="2" applyAlignment="1" pivotButton="0" quotePrefix="0" xfId="1">
      <alignment horizontal="center" vertical="center"/>
    </xf>
    <xf numFmtId="0" fontId="30" fillId="19" borderId="2" applyAlignment="1" pivotButton="0" quotePrefix="0" xfId="1">
      <alignment horizontal="center" vertical="center"/>
    </xf>
    <xf numFmtId="0" fontId="15" fillId="19" borderId="11" applyAlignment="1" pivotButton="0" quotePrefix="0" xfId="1">
      <alignment horizontal="center" vertical="center"/>
    </xf>
    <xf numFmtId="0" fontId="15" fillId="3" borderId="8" applyAlignment="1" pivotButton="0" quotePrefix="0" xfId="1">
      <alignment horizontal="center" vertical="center"/>
    </xf>
    <xf numFmtId="0" fontId="15" fillId="3" borderId="9" applyAlignment="1" pivotButton="0" quotePrefix="0" xfId="1">
      <alignment horizontal="center" vertical="center"/>
    </xf>
    <xf numFmtId="0" fontId="15" fillId="3" borderId="2" applyAlignment="1" pivotButton="0" quotePrefix="0" xfId="1">
      <alignment horizontal="center" vertical="center"/>
    </xf>
    <xf numFmtId="0" fontId="15" fillId="3" borderId="11" applyAlignment="1" pivotButton="0" quotePrefix="0" xfId="1">
      <alignment horizontal="center" vertical="center"/>
    </xf>
    <xf numFmtId="0" fontId="15" fillId="13" borderId="8" applyAlignment="1" pivotButton="0" quotePrefix="0" xfId="1">
      <alignment horizontal="center" vertical="center"/>
    </xf>
    <xf numFmtId="0" fontId="15" fillId="13" borderId="9" applyAlignment="1" pivotButton="0" quotePrefix="0" xfId="1">
      <alignment horizontal="center" vertical="center"/>
    </xf>
    <xf numFmtId="0" fontId="15" fillId="13" borderId="2" applyAlignment="1" pivotButton="0" quotePrefix="0" xfId="1">
      <alignment horizontal="center" vertical="center"/>
    </xf>
    <xf numFmtId="0" fontId="15" fillId="13" borderId="11" applyAlignment="1" pivotButton="0" quotePrefix="0" xfId="1">
      <alignment horizontal="center" vertical="center"/>
    </xf>
    <xf numFmtId="0" fontId="15" fillId="15" borderId="8" applyAlignment="1" pivotButton="0" quotePrefix="0" xfId="1">
      <alignment horizontal="center" vertical="center"/>
    </xf>
    <xf numFmtId="0" fontId="15" fillId="15" borderId="9" applyAlignment="1" pivotButton="0" quotePrefix="0" xfId="1">
      <alignment horizontal="center" vertical="center"/>
    </xf>
    <xf numFmtId="0" fontId="15" fillId="15" borderId="2" applyAlignment="1" pivotButton="0" quotePrefix="0" xfId="1">
      <alignment horizontal="center" vertical="center"/>
    </xf>
    <xf numFmtId="0" fontId="15" fillId="15" borderId="11" applyAlignment="1" pivotButton="0" quotePrefix="0" xfId="1">
      <alignment horizontal="center" vertical="center"/>
    </xf>
    <xf numFmtId="0" fontId="15" fillId="15" borderId="3" applyAlignment="1" pivotButton="0" quotePrefix="0" xfId="1">
      <alignment horizontal="center" vertical="center"/>
    </xf>
    <xf numFmtId="0" fontId="15" fillId="15" borderId="34" applyAlignment="1" pivotButton="0" quotePrefix="0" xfId="1">
      <alignment horizontal="center" vertical="center"/>
    </xf>
    <xf numFmtId="0" fontId="30" fillId="15" borderId="2" applyAlignment="1" pivotButton="0" quotePrefix="0" xfId="1">
      <alignment horizontal="center" vertical="center"/>
    </xf>
    <xf numFmtId="0" fontId="15" fillId="15" borderId="13" applyAlignment="1" pivotButton="0" quotePrefix="0" xfId="1">
      <alignment horizontal="center" vertical="center"/>
    </xf>
    <xf numFmtId="0" fontId="15" fillId="15" borderId="14" applyAlignment="1" pivotButton="0" quotePrefix="0" xfId="1">
      <alignment horizontal="center" vertical="center"/>
    </xf>
    <xf numFmtId="0" fontId="15" fillId="15" borderId="4" applyAlignment="1" pivotButton="0" quotePrefix="0" xfId="1">
      <alignment horizontal="center" vertical="center"/>
    </xf>
    <xf numFmtId="0" fontId="15" fillId="15" borderId="15" applyAlignment="1" pivotButton="0" quotePrefix="0" xfId="1">
      <alignment horizontal="center" vertical="center"/>
    </xf>
    <xf numFmtId="0" fontId="15" fillId="16" borderId="8" applyAlignment="1" pivotButton="0" quotePrefix="0" xfId="1">
      <alignment horizontal="center" vertical="center"/>
    </xf>
    <xf numFmtId="0" fontId="15" fillId="16" borderId="9" applyAlignment="1" pivotButton="0" quotePrefix="0" xfId="1">
      <alignment horizontal="center" vertical="center"/>
    </xf>
    <xf numFmtId="0" fontId="15" fillId="16" borderId="2" applyAlignment="1" pivotButton="0" quotePrefix="0" xfId="1">
      <alignment horizontal="center" vertical="center"/>
    </xf>
    <xf numFmtId="0" fontId="15" fillId="16" borderId="11" applyAlignment="1" pivotButton="0" quotePrefix="0" xfId="1">
      <alignment horizontal="center" vertical="center"/>
    </xf>
    <xf numFmtId="0" fontId="15" fillId="9" borderId="8" applyAlignment="1" pivotButton="0" quotePrefix="0" xfId="1">
      <alignment horizontal="center" vertical="center"/>
    </xf>
    <xf numFmtId="0" fontId="15" fillId="9" borderId="9" applyAlignment="1" pivotButton="0" quotePrefix="0" xfId="1">
      <alignment horizontal="center" vertical="center"/>
    </xf>
    <xf numFmtId="0" fontId="15" fillId="9" borderId="2" applyAlignment="1" pivotButton="0" quotePrefix="0" xfId="1">
      <alignment horizontal="center" vertical="center"/>
    </xf>
    <xf numFmtId="0" fontId="15" fillId="9" borderId="11" applyAlignment="1" pivotButton="0" quotePrefix="0" xfId="1">
      <alignment horizontal="center" vertical="center"/>
    </xf>
    <xf numFmtId="0" fontId="15" fillId="9" borderId="13" applyAlignment="1" pivotButton="0" quotePrefix="0" xfId="1">
      <alignment horizontal="center" vertical="center"/>
    </xf>
    <xf numFmtId="0" fontId="15" fillId="9" borderId="14" applyAlignment="1" pivotButton="0" quotePrefix="0" xfId="1">
      <alignment horizontal="center" vertical="center"/>
    </xf>
    <xf numFmtId="0" fontId="15" fillId="14" borderId="8" applyAlignment="1" pivotButton="0" quotePrefix="0" xfId="1">
      <alignment horizontal="center" vertical="center"/>
    </xf>
    <xf numFmtId="0" fontId="15" fillId="14" borderId="9" applyAlignment="1" pivotButton="0" quotePrefix="0" xfId="1">
      <alignment horizontal="center" vertical="center"/>
    </xf>
    <xf numFmtId="0" fontId="15" fillId="14" borderId="2" applyAlignment="1" pivotButton="0" quotePrefix="0" xfId="1">
      <alignment horizontal="center" vertical="center"/>
    </xf>
    <xf numFmtId="0" fontId="15" fillId="14" borderId="11" applyAlignment="1" pivotButton="0" quotePrefix="0" xfId="1">
      <alignment horizontal="center" vertical="center"/>
    </xf>
    <xf numFmtId="0" fontId="15" fillId="14" borderId="13" applyAlignment="1" pivotButton="0" quotePrefix="0" xfId="1">
      <alignment horizontal="center" vertical="center"/>
    </xf>
    <xf numFmtId="0" fontId="15" fillId="14" borderId="14" applyAlignment="1" pivotButton="0" quotePrefix="0" xfId="1">
      <alignment horizontal="center" vertical="center"/>
    </xf>
    <xf numFmtId="0" fontId="30" fillId="17" borderId="2" applyAlignment="1" pivotButton="0" quotePrefix="0" xfId="1">
      <alignment horizontal="center" vertical="center"/>
    </xf>
    <xf numFmtId="0" fontId="15" fillId="17" borderId="2" applyAlignment="1" pivotButton="0" quotePrefix="0" xfId="1">
      <alignment horizontal="center" vertical="center"/>
    </xf>
    <xf numFmtId="0" fontId="15" fillId="17" borderId="11" applyAlignment="1" pivotButton="0" quotePrefix="0" xfId="1">
      <alignment horizontal="center" vertical="center"/>
    </xf>
    <xf numFmtId="0" fontId="15" fillId="16" borderId="13" applyAlignment="1" pivotButton="0" quotePrefix="0" xfId="1">
      <alignment horizontal="center" vertical="center"/>
    </xf>
    <xf numFmtId="0" fontId="15" fillId="16" borderId="14" applyAlignment="1" pivotButton="0" quotePrefix="0" xfId="1">
      <alignment horizontal="center" vertical="center"/>
    </xf>
    <xf numFmtId="0" fontId="15" fillId="16" borderId="11" applyAlignment="1" pivotButton="0" quotePrefix="0" xfId="1">
      <alignment vertical="center"/>
    </xf>
    <xf numFmtId="0" fontId="15" fillId="0" borderId="0" applyAlignment="1" pivotButton="0" quotePrefix="0" xfId="1">
      <alignment horizontal="center" vertical="center"/>
    </xf>
    <xf numFmtId="0" fontId="14" fillId="2" borderId="43" applyAlignment="1" pivotButton="0" quotePrefix="0" xfId="1">
      <alignment horizontal="center" vertical="center"/>
    </xf>
    <xf numFmtId="14" fontId="30" fillId="19" borderId="22" applyAlignment="1" pivotButton="0" quotePrefix="0" xfId="1">
      <alignment horizontal="center" vertical="center"/>
    </xf>
    <xf numFmtId="14" fontId="15" fillId="3" borderId="22" applyAlignment="1" pivotButton="0" quotePrefix="0" xfId="1">
      <alignment horizontal="center" vertical="center"/>
    </xf>
    <xf numFmtId="14" fontId="15" fillId="3" borderId="31" applyAlignment="1" pivotButton="0" quotePrefix="0" xfId="1">
      <alignment horizontal="center" vertical="center"/>
    </xf>
    <xf numFmtId="14" fontId="15" fillId="15" borderId="31" applyAlignment="1" pivotButton="0" quotePrefix="0" xfId="1">
      <alignment horizontal="center" vertical="center"/>
    </xf>
    <xf numFmtId="14" fontId="15" fillId="15" borderId="22" applyAlignment="1" pivotButton="0" quotePrefix="0" xfId="1">
      <alignment horizontal="center" vertical="center"/>
    </xf>
    <xf numFmtId="14" fontId="15" fillId="15" borderId="28" applyAlignment="1" pivotButton="0" quotePrefix="0" xfId="1">
      <alignment horizontal="center" vertical="center"/>
    </xf>
    <xf numFmtId="14" fontId="15" fillId="15" borderId="38" applyAlignment="1" pivotButton="0" quotePrefix="0" xfId="1">
      <alignment horizontal="center" vertical="center"/>
    </xf>
    <xf numFmtId="14" fontId="15" fillId="15" borderId="27" applyAlignment="1" pivotButton="0" quotePrefix="0" xfId="1">
      <alignment horizontal="center" vertical="center"/>
    </xf>
    <xf numFmtId="0" fontId="14" fillId="2" borderId="19" applyAlignment="1" pivotButton="0" quotePrefix="0" xfId="1">
      <alignment horizontal="center" vertical="center"/>
    </xf>
    <xf numFmtId="0" fontId="30" fillId="13" borderId="0" applyAlignment="1" pivotButton="0" quotePrefix="1" xfId="2">
      <alignment horizontal="center" vertical="center"/>
    </xf>
    <xf numFmtId="0" fontId="14" fillId="12" borderId="39" applyAlignment="1" pivotButton="0" quotePrefix="0" xfId="1">
      <alignment horizontal="center" vertical="center"/>
    </xf>
    <xf numFmtId="0" fontId="14" fillId="12" borderId="19" applyAlignment="1" pivotButton="0" quotePrefix="0" xfId="0">
      <alignment horizontal="center" vertical="center"/>
    </xf>
    <xf numFmtId="0" fontId="14" fillId="12" borderId="45" applyAlignment="1" pivotButton="0" quotePrefix="0" xfId="0">
      <alignment horizontal="center" vertical="center"/>
    </xf>
    <xf numFmtId="0" fontId="14" fillId="12" borderId="0" applyAlignment="1" pivotButton="0" quotePrefix="0" xfId="0">
      <alignment horizontal="center" vertical="center"/>
    </xf>
    <xf numFmtId="0" fontId="14" fillId="12" borderId="19" applyAlignment="1" pivotButton="0" quotePrefix="0" xfId="1">
      <alignment horizontal="center" vertical="center"/>
    </xf>
    <xf numFmtId="0" fontId="19" fillId="23" borderId="0" applyAlignment="1" pivotButton="0" quotePrefix="0" xfId="0">
      <alignment horizontal="center" vertical="center"/>
    </xf>
    <xf numFmtId="0" fontId="10" fillId="23" borderId="0" applyAlignment="1" pivotButton="0" quotePrefix="0" xfId="0">
      <alignment vertical="center"/>
    </xf>
    <xf numFmtId="0" fontId="15" fillId="0" borderId="30" applyAlignment="1" pivotButton="0" quotePrefix="0" xfId="0">
      <alignment horizontal="center" vertical="center"/>
    </xf>
    <xf numFmtId="0" fontId="16" fillId="9" borderId="7" applyAlignment="1" pivotButton="0" quotePrefix="0" xfId="0">
      <alignment horizontal="center" vertical="center"/>
    </xf>
    <xf numFmtId="0" fontId="16" fillId="9" borderId="8" applyAlignment="1" pivotButton="0" quotePrefix="0" xfId="0">
      <alignment horizontal="center" vertical="center"/>
    </xf>
    <xf numFmtId="0" fontId="16" fillId="9" borderId="24" applyAlignment="1" pivotButton="0" quotePrefix="0" xfId="0">
      <alignment horizontal="center" vertical="center"/>
    </xf>
    <xf numFmtId="0" fontId="16" fillId="8" borderId="8" applyAlignment="1" pivotButton="0" quotePrefix="0" xfId="0">
      <alignment horizontal="center" vertical="center"/>
    </xf>
    <xf numFmtId="0" fontId="16" fillId="8" borderId="9" applyAlignment="1" pivotButton="0" quotePrefix="0" xfId="0">
      <alignment horizontal="center" vertical="center"/>
    </xf>
    <xf numFmtId="0" fontId="15" fillId="19" borderId="21" applyAlignment="1" pivotButton="0" quotePrefix="0" xfId="0">
      <alignment horizontal="center" vertical="center"/>
    </xf>
    <xf numFmtId="0" fontId="16" fillId="9" borderId="10" applyAlignment="1" pivotButton="0" quotePrefix="0" xfId="0">
      <alignment horizontal="center" vertical="center"/>
    </xf>
    <xf numFmtId="0" fontId="16" fillId="9" borderId="20" applyAlignment="1" pivotButton="0" quotePrefix="0" xfId="0">
      <alignment horizontal="center" vertical="center"/>
    </xf>
    <xf numFmtId="0" fontId="16" fillId="8" borderId="2" applyAlignment="1" pivotButton="0" quotePrefix="0" xfId="0">
      <alignment horizontal="center" vertical="center"/>
    </xf>
    <xf numFmtId="0" fontId="16" fillId="8" borderId="11" applyAlignment="1" pivotButton="0" quotePrefix="0" xfId="0">
      <alignment horizontal="center" vertical="center"/>
    </xf>
    <xf numFmtId="0" fontId="15" fillId="20" borderId="21" applyAlignment="1" pivotButton="0" quotePrefix="0" xfId="0">
      <alignment horizontal="center" vertical="center"/>
    </xf>
    <xf numFmtId="0" fontId="15" fillId="21" borderId="21" applyAlignment="1" pivotButton="0" quotePrefix="0" xfId="0">
      <alignment horizontal="center" vertical="center"/>
    </xf>
    <xf numFmtId="0" fontId="15" fillId="18" borderId="21" applyAlignment="1" pivotButton="0" quotePrefix="0" xfId="0">
      <alignment horizontal="center" vertical="center"/>
    </xf>
    <xf numFmtId="0" fontId="15" fillId="22" borderId="21" applyAlignment="1" pivotButton="0" quotePrefix="0" xfId="0">
      <alignment horizontal="center" vertical="center"/>
    </xf>
    <xf numFmtId="0" fontId="15" fillId="4" borderId="0" applyAlignment="1" pivotButton="0" quotePrefix="0" xfId="0">
      <alignment horizontal="center" vertical="center"/>
    </xf>
    <xf numFmtId="0" fontId="16" fillId="9" borderId="33" applyAlignment="1" pivotButton="0" quotePrefix="0" xfId="0">
      <alignment horizontal="center" vertical="center"/>
    </xf>
    <xf numFmtId="0" fontId="16" fillId="9" borderId="23" applyAlignment="1" pivotButton="0" quotePrefix="0" xfId="0">
      <alignment horizontal="center" vertical="center"/>
    </xf>
    <xf numFmtId="0" fontId="16" fillId="8" borderId="13" applyAlignment="1" pivotButton="0" quotePrefix="0" xfId="0">
      <alignment horizontal="center" vertical="center"/>
    </xf>
    <xf numFmtId="0" fontId="16" fillId="8" borderId="14" applyAlignment="1" pivotButton="0" quotePrefix="0" xfId="0">
      <alignment horizontal="center" vertical="center"/>
    </xf>
    <xf numFmtId="0" fontId="16" fillId="8" borderId="35" applyAlignment="1" pivotButton="0" quotePrefix="0" xfId="0">
      <alignment horizontal="center" vertical="center"/>
    </xf>
    <xf numFmtId="0" fontId="16" fillId="8" borderId="36" applyAlignment="1" pivotButton="0" quotePrefix="0" xfId="0">
      <alignment horizontal="center" vertical="center"/>
    </xf>
    <xf numFmtId="0" fontId="16" fillId="8" borderId="37" applyAlignment="1" pivotButton="0" quotePrefix="0" xfId="0">
      <alignment horizontal="center" vertical="center"/>
    </xf>
    <xf numFmtId="0" fontId="16" fillId="8" borderId="17" applyAlignment="1" pivotButton="0" quotePrefix="0" xfId="0">
      <alignment horizontal="center" vertical="center"/>
    </xf>
    <xf numFmtId="0" fontId="16" fillId="8" borderId="18" applyAlignment="1" pivotButton="0" quotePrefix="0" xfId="0">
      <alignment horizontal="center" vertical="center"/>
    </xf>
    <xf numFmtId="0" fontId="16" fillId="9" borderId="12" applyAlignment="1" pivotButton="0" quotePrefix="0" xfId="0">
      <alignment horizontal="center" vertical="center"/>
    </xf>
    <xf numFmtId="0" fontId="16" fillId="9" borderId="13" applyAlignment="1" pivotButton="0" quotePrefix="0" xfId="0">
      <alignment horizontal="center" vertical="center"/>
    </xf>
    <xf numFmtId="0" fontId="16" fillId="8" borderId="16" applyAlignment="1" pivotButton="0" quotePrefix="0" xfId="0">
      <alignment horizontal="center" vertical="center"/>
    </xf>
    <xf numFmtId="0" fontId="16" fillId="8" borderId="3" applyAlignment="1" pivotButton="0" quotePrefix="0" xfId="0">
      <alignment horizontal="center" vertical="center"/>
    </xf>
    <xf numFmtId="0" fontId="16" fillId="8" borderId="34" applyAlignment="1" pivotButton="0" quotePrefix="0" xfId="0">
      <alignment horizontal="center" vertical="center"/>
    </xf>
    <xf numFmtId="0" fontId="16" fillId="8" borderId="40" applyAlignment="1" pivotButton="0" quotePrefix="0" xfId="0">
      <alignment horizontal="center" vertical="center"/>
    </xf>
    <xf numFmtId="0" fontId="14" fillId="12" borderId="25" applyAlignment="1" pivotButton="0" quotePrefix="0" xfId="0">
      <alignment horizontal="center" vertical="center"/>
    </xf>
    <xf numFmtId="0" fontId="31" fillId="9" borderId="20" applyAlignment="1" pivotButton="0" quotePrefix="1" xfId="0">
      <alignment horizontal="center" vertical="center"/>
    </xf>
    <xf numFmtId="0" fontId="16" fillId="9" borderId="2" applyAlignment="1" pivotButton="0" quotePrefix="0" xfId="0">
      <alignment horizontal="center" vertical="center"/>
    </xf>
    <xf numFmtId="0" fontId="14" fillId="23" borderId="19" applyAlignment="1" pivotButton="0" quotePrefix="0" xfId="1">
      <alignment horizontal="center" vertical="center"/>
    </xf>
    <xf numFmtId="0" fontId="19" fillId="23" borderId="0" applyAlignment="1" pivotButton="0" quotePrefix="0" xfId="0">
      <alignment horizontal="center" vertical="center"/>
    </xf>
    <xf numFmtId="10" fontId="19" fillId="23" borderId="32" applyAlignment="1" pivotButton="0" quotePrefix="0" xfId="0">
      <alignment horizontal="center" vertical="center"/>
    </xf>
    <xf numFmtId="0" fontId="19" fillId="23" borderId="0" applyAlignment="1" pivotButton="0" quotePrefix="0" xfId="0">
      <alignment vertical="center"/>
    </xf>
    <xf numFmtId="0" fontId="22" fillId="13" borderId="0" applyAlignment="1" pivotButton="0" quotePrefix="0" xfId="0">
      <alignment vertical="center"/>
    </xf>
    <xf numFmtId="0" fontId="15" fillId="0" borderId="46" applyAlignment="1" pivotButton="0" quotePrefix="0" xfId="0">
      <alignment horizontal="center" vertical="center"/>
    </xf>
    <xf numFmtId="0" fontId="15" fillId="19" borderId="19" applyAlignment="1" pivotButton="0" quotePrefix="0" xfId="0">
      <alignment horizontal="center" vertical="center"/>
    </xf>
    <xf numFmtId="0" fontId="15" fillId="20" borderId="19" applyAlignment="1" pivotButton="0" quotePrefix="0" xfId="0">
      <alignment horizontal="center" vertical="center"/>
    </xf>
    <xf numFmtId="0" fontId="15" fillId="21" borderId="19" applyAlignment="1" pivotButton="0" quotePrefix="0" xfId="0">
      <alignment horizontal="center" vertical="center"/>
    </xf>
    <xf numFmtId="0" fontId="15" fillId="22" borderId="19" applyAlignment="1" pivotButton="0" quotePrefix="0" xfId="0">
      <alignment horizontal="center" vertical="center"/>
    </xf>
    <xf numFmtId="0" fontId="15" fillId="0" borderId="19" applyAlignment="1" pivotButton="0" quotePrefix="0" xfId="0">
      <alignment horizontal="center" vertical="center"/>
    </xf>
    <xf numFmtId="0" fontId="16" fillId="9" borderId="47" applyAlignment="1" pivotButton="0" quotePrefix="0" xfId="0">
      <alignment horizontal="center" vertical="center"/>
    </xf>
    <xf numFmtId="0" fontId="16" fillId="9" borderId="4" applyAlignment="1" pivotButton="0" quotePrefix="0" xfId="0">
      <alignment horizontal="center" vertical="center"/>
    </xf>
    <xf numFmtId="0" fontId="22" fillId="13" borderId="0" applyAlignment="1" pivotButton="0" quotePrefix="0" xfId="1">
      <alignment vertical="center"/>
    </xf>
    <xf numFmtId="0" fontId="10" fillId="13" borderId="19" applyAlignment="1" pivotButton="0" quotePrefix="0" xfId="0">
      <alignment vertical="center"/>
    </xf>
    <xf numFmtId="0" fontId="10" fillId="13" borderId="19" applyAlignment="1" pivotButton="0" quotePrefix="0" xfId="0">
      <alignment horizontal="center" vertical="center"/>
    </xf>
    <xf numFmtId="0" fontId="19" fillId="23" borderId="45" applyAlignment="1" pivotButton="0" quotePrefix="0" xfId="0">
      <alignment horizontal="center" vertical="center"/>
    </xf>
    <xf numFmtId="0" fontId="19" fillId="23" borderId="45" applyAlignment="1" pivotButton="0" quotePrefix="0" xfId="0">
      <alignment vertical="center"/>
    </xf>
    <xf numFmtId="0" fontId="10" fillId="23" borderId="45" applyAlignment="1" pivotButton="0" quotePrefix="0" xfId="0">
      <alignment vertical="center"/>
    </xf>
    <xf numFmtId="0" fontId="19" fillId="23" borderId="28" applyAlignment="1" pivotButton="0" quotePrefix="0" xfId="0">
      <alignment vertical="center"/>
    </xf>
    <xf numFmtId="0" fontId="10" fillId="23" borderId="32" applyAlignment="1" pivotButton="0" quotePrefix="0" xfId="0">
      <alignment vertical="center"/>
    </xf>
    <xf numFmtId="166" fontId="19" fillId="23" borderId="32" applyAlignment="1" pivotButton="0" quotePrefix="0" xfId="0">
      <alignment horizontal="center" vertical="center"/>
    </xf>
    <xf numFmtId="0" fontId="10" fillId="23" borderId="48" applyAlignment="1" pivotButton="0" quotePrefix="0" xfId="0">
      <alignment vertical="center"/>
    </xf>
    <xf numFmtId="0" fontId="22" fillId="13" borderId="25" applyAlignment="1" pivotButton="0" quotePrefix="0" xfId="0">
      <alignment vertical="center"/>
    </xf>
    <xf numFmtId="0" fontId="14" fillId="12" borderId="30" applyAlignment="1" pivotButton="0" quotePrefix="0" xfId="1">
      <alignment horizontal="center" vertical="center"/>
    </xf>
    <xf numFmtId="0" fontId="14" fillId="12" borderId="49" applyAlignment="1" pivotButton="0" quotePrefix="0" xfId="1">
      <alignment horizontal="center" vertical="center"/>
    </xf>
    <xf numFmtId="0" fontId="14" fillId="12" borderId="50" applyAlignment="1" pivotButton="0" quotePrefix="0" xfId="1">
      <alignment horizontal="center" vertical="center"/>
    </xf>
    <xf numFmtId="14" fontId="15" fillId="16" borderId="0" applyAlignment="1" pivotButton="0" quotePrefix="0" xfId="1">
      <alignment horizontal="center" vertical="center"/>
    </xf>
    <xf numFmtId="0" fontId="15" fillId="16" borderId="0" applyAlignment="1" pivotButton="0" quotePrefix="0" xfId="1">
      <alignment horizontal="center" vertical="center"/>
    </xf>
    <xf numFmtId="0" fontId="15" fillId="16" borderId="0" applyAlignment="1" pivotButton="0" quotePrefix="0" xfId="0">
      <alignment horizontal="center" vertical="center"/>
    </xf>
    <xf numFmtId="0" fontId="15" fillId="16" borderId="0" applyAlignment="1" pivotButton="0" quotePrefix="0" xfId="1">
      <alignment horizontal="center" vertical="center"/>
    </xf>
    <xf numFmtId="0" fontId="30" fillId="16" borderId="2" applyAlignment="1" pivotButton="0" quotePrefix="0" xfId="1">
      <alignment horizontal="center" vertical="center"/>
    </xf>
    <xf numFmtId="14" fontId="30" fillId="16" borderId="2" applyAlignment="1" pivotButton="0" quotePrefix="0" xfId="1">
      <alignment horizontal="center" vertical="center"/>
    </xf>
    <xf numFmtId="0" fontId="30" fillId="16" borderId="2" applyAlignment="1" pivotButton="0" quotePrefix="0" xfId="1">
      <alignment horizontal="center" vertical="center"/>
    </xf>
    <xf numFmtId="0" fontId="31" fillId="16" borderId="2" applyAlignment="1" pivotButton="0" quotePrefix="0" xfId="1">
      <alignment horizontal="center" vertical="center"/>
    </xf>
    <xf numFmtId="14" fontId="30" fillId="9" borderId="2" applyAlignment="1" pivotButton="0" quotePrefix="0" xfId="1">
      <alignment horizontal="center" vertical="center"/>
    </xf>
    <xf numFmtId="0" fontId="30" fillId="9" borderId="2" applyAlignment="1" pivotButton="0" quotePrefix="0" xfId="1">
      <alignment horizontal="center" vertical="center" wrapText="1" shrinkToFit="1"/>
    </xf>
    <xf numFmtId="0" fontId="30" fillId="9" borderId="2" applyAlignment="1" pivotButton="0" quotePrefix="0" xfId="1">
      <alignment horizontal="center" vertical="center"/>
    </xf>
    <xf numFmtId="0" fontId="31" fillId="9" borderId="2" applyAlignment="1" pivotButton="0" quotePrefix="0" xfId="1">
      <alignment horizontal="center" vertical="center" wrapText="1" shrinkToFit="1"/>
    </xf>
    <xf numFmtId="0" fontId="16" fillId="9" borderId="2" applyAlignment="1" pivotButton="0" quotePrefix="0" xfId="1">
      <alignment horizontal="center" vertical="center" wrapText="1" shrinkToFit="1"/>
    </xf>
    <xf numFmtId="0" fontId="15" fillId="9" borderId="2" applyAlignment="1" pivotButton="0" quotePrefix="0" xfId="1">
      <alignment horizontal="center" vertical="center" wrapText="1" shrinkToFit="1"/>
    </xf>
    <xf numFmtId="0" fontId="31" fillId="16" borderId="2" applyAlignment="1" pivotButton="0" quotePrefix="0" xfId="1">
      <alignment horizontal="center" vertical="center" wrapText="1" shrinkToFit="1"/>
    </xf>
    <xf numFmtId="0" fontId="30" fillId="16" borderId="2" applyAlignment="1" pivotButton="0" quotePrefix="0" xfId="1">
      <alignment horizontal="center" vertical="center" wrapText="1" shrinkToFit="1"/>
    </xf>
    <xf numFmtId="0" fontId="16" fillId="16" borderId="2" applyAlignment="1" pivotButton="0" quotePrefix="0" xfId="1">
      <alignment horizontal="center" vertical="center" wrapText="1" shrinkToFit="1"/>
    </xf>
    <xf numFmtId="0" fontId="15" fillId="16" borderId="2" applyAlignment="1" pivotButton="0" quotePrefix="0" xfId="1">
      <alignment horizontal="center" vertical="center" wrapText="1" shrinkToFit="1"/>
    </xf>
    <xf numFmtId="0" fontId="30" fillId="9" borderId="2" applyAlignment="1" pivotButton="0" quotePrefix="0" xfId="1">
      <alignment horizontal="center" vertical="center"/>
    </xf>
    <xf numFmtId="14" fontId="14" fillId="16" borderId="2" applyAlignment="1" pivotButton="0" quotePrefix="0" xfId="1">
      <alignment horizontal="center" vertical="center"/>
    </xf>
    <xf numFmtId="14" fontId="30" fillId="13" borderId="2" applyAlignment="1" pivotButton="0" quotePrefix="0" xfId="1">
      <alignment horizontal="center" vertical="center"/>
    </xf>
    <xf numFmtId="0" fontId="31" fillId="13" borderId="2" applyAlignment="1" pivotButton="0" quotePrefix="0" xfId="1">
      <alignment horizontal="center" vertical="center" wrapText="1" shrinkToFit="1"/>
    </xf>
    <xf numFmtId="0" fontId="30" fillId="13" borderId="2" applyAlignment="1" pivotButton="0" quotePrefix="0" xfId="1">
      <alignment horizontal="center" vertical="center"/>
    </xf>
    <xf numFmtId="0" fontId="30" fillId="13" borderId="2" applyAlignment="1" pivotButton="0" quotePrefix="0" xfId="1">
      <alignment horizontal="center" vertical="center" wrapText="1" shrinkToFit="1"/>
    </xf>
    <xf numFmtId="0" fontId="16" fillId="13" borderId="2" applyAlignment="1" pivotButton="0" quotePrefix="0" xfId="1">
      <alignment horizontal="center" vertical="center" wrapText="1" shrinkToFit="1"/>
    </xf>
    <xf numFmtId="0" fontId="15" fillId="13" borderId="2" applyAlignment="1" pivotButton="0" quotePrefix="0" xfId="1">
      <alignment horizontal="center" vertical="center" wrapText="1" shrinkToFit="1"/>
    </xf>
    <xf numFmtId="0" fontId="30" fillId="17" borderId="2" applyAlignment="1" pivotButton="0" quotePrefix="0" xfId="1">
      <alignment horizontal="center" vertical="center" wrapText="1" shrinkToFit="1"/>
    </xf>
    <xf numFmtId="14" fontId="15" fillId="17" borderId="2" applyAlignment="1" pivotButton="0" quotePrefix="0" xfId="1">
      <alignment horizontal="center" vertical="center"/>
    </xf>
    <xf numFmtId="0" fontId="16" fillId="17" borderId="2" applyAlignment="1" pivotButton="0" quotePrefix="0" xfId="1">
      <alignment horizontal="center" vertical="center" wrapText="1" shrinkToFit="1"/>
    </xf>
    <xf numFmtId="0" fontId="15" fillId="17" borderId="2" applyAlignment="1" pivotButton="0" quotePrefix="0" xfId="1">
      <alignment horizontal="center" vertical="center" wrapText="1" shrinkToFit="1"/>
    </xf>
    <xf numFmtId="14" fontId="30" fillId="14" borderId="2" applyAlignment="1" pivotButton="0" quotePrefix="0" xfId="1">
      <alignment horizontal="center" vertical="center"/>
    </xf>
    <xf numFmtId="0" fontId="30" fillId="14" borderId="2" applyAlignment="1" pivotButton="0" quotePrefix="0" xfId="1">
      <alignment horizontal="center" vertical="center" wrapText="1" shrinkToFit="1"/>
    </xf>
    <xf numFmtId="0" fontId="30" fillId="14" borderId="2" applyAlignment="1" pivotButton="0" quotePrefix="0" xfId="1">
      <alignment horizontal="center" vertical="center"/>
    </xf>
    <xf numFmtId="0" fontId="15" fillId="14" borderId="2" applyAlignment="1" pivotButton="0" quotePrefix="0" xfId="1">
      <alignment horizontal="center" vertical="center" wrapText="1" shrinkToFit="1"/>
    </xf>
    <xf numFmtId="0" fontId="31" fillId="14" borderId="2" applyAlignment="1" pivotButton="0" quotePrefix="0" xfId="1">
      <alignment horizontal="center" vertical="center" wrapText="1" shrinkToFit="1"/>
    </xf>
    <xf numFmtId="0" fontId="16" fillId="15" borderId="2" applyAlignment="1" pivotButton="0" quotePrefix="0" xfId="1">
      <alignment horizontal="center" vertical="center" wrapText="1" shrinkToFit="1"/>
    </xf>
    <xf numFmtId="0" fontId="15" fillId="15" borderId="2" applyAlignment="1" pivotButton="0" quotePrefix="0" xfId="1">
      <alignment horizontal="center" vertical="center" wrapText="1" shrinkToFit="1"/>
    </xf>
    <xf numFmtId="14" fontId="30" fillId="15" borderId="22" applyAlignment="1" pivotButton="0" quotePrefix="0" xfId="1">
      <alignment horizontal="center" vertical="center"/>
    </xf>
    <xf numFmtId="0" fontId="30" fillId="15" borderId="2" applyAlignment="1" pivotButton="0" quotePrefix="0" xfId="1">
      <alignment horizontal="center" vertical="center"/>
    </xf>
    <xf numFmtId="14" fontId="30" fillId="15" borderId="2" applyAlignment="1" pivotButton="0" quotePrefix="0" xfId="1">
      <alignment horizontal="center" vertical="center"/>
    </xf>
    <xf numFmtId="14" fontId="14" fillId="15" borderId="2" applyAlignment="1" pivotButton="0" quotePrefix="0" xfId="1">
      <alignment horizontal="center" vertical="center"/>
    </xf>
    <xf numFmtId="0" fontId="30" fillId="15" borderId="2" applyAlignment="1" pivotButton="0" quotePrefix="0" xfId="1">
      <alignment horizontal="center" vertical="center" wrapText="1" shrinkToFit="1"/>
    </xf>
    <xf numFmtId="0" fontId="31" fillId="15" borderId="2" applyAlignment="1" pivotButton="0" quotePrefix="0" xfId="1">
      <alignment horizontal="center" vertical="center" wrapText="1" shrinkToFit="1"/>
    </xf>
    <xf numFmtId="14" fontId="15" fillId="7" borderId="31" applyAlignment="1" pivotButton="0" quotePrefix="0" xfId="1">
      <alignment horizontal="center" vertical="center"/>
    </xf>
    <xf numFmtId="14" fontId="15" fillId="7" borderId="8" applyAlignment="1" pivotButton="0" quotePrefix="0" xfId="1">
      <alignment horizontal="center" vertical="center"/>
    </xf>
    <xf numFmtId="14" fontId="15" fillId="7" borderId="22" applyAlignment="1" pivotButton="0" quotePrefix="0" xfId="1">
      <alignment horizontal="center" vertical="center"/>
    </xf>
    <xf numFmtId="14" fontId="15" fillId="7" borderId="2" applyAlignment="1" pivotButton="0" quotePrefix="0" xfId="1">
      <alignment horizontal="center" vertical="center"/>
    </xf>
    <xf numFmtId="0" fontId="15" fillId="7" borderId="2" applyAlignment="1" pivotButton="0" quotePrefix="0" xfId="1">
      <alignment horizontal="center" vertical="center" wrapText="1" shrinkToFit="1"/>
    </xf>
    <xf numFmtId="0" fontId="30" fillId="7" borderId="2" applyAlignment="1" pivotButton="0" quotePrefix="0" xfId="1">
      <alignment horizontal="center" vertical="center"/>
    </xf>
    <xf numFmtId="0" fontId="16" fillId="7" borderId="2" applyAlignment="1" pivotButton="0" quotePrefix="0" xfId="1">
      <alignment horizontal="center" vertical="center" wrapText="1" shrinkToFit="1"/>
    </xf>
    <xf numFmtId="14" fontId="30" fillId="7" borderId="22" applyAlignment="1" pivotButton="0" quotePrefix="0" xfId="1">
      <alignment horizontal="center" vertical="center"/>
    </xf>
    <xf numFmtId="14" fontId="30" fillId="7" borderId="2" applyAlignment="1" pivotButton="0" quotePrefix="0" xfId="1">
      <alignment horizontal="center" vertical="center"/>
    </xf>
    <xf numFmtId="14" fontId="15" fillId="7" borderId="28" applyAlignment="1" pivotButton="0" quotePrefix="0" xfId="1">
      <alignment horizontal="center" vertical="center"/>
    </xf>
    <xf numFmtId="14" fontId="15" fillId="7" borderId="3" applyAlignment="1" pivotButton="0" quotePrefix="0" xfId="1">
      <alignment horizontal="center" vertical="center"/>
    </xf>
    <xf numFmtId="14" fontId="30" fillId="3" borderId="22" applyAlignment="1" pivotButton="0" quotePrefix="0" xfId="1">
      <alignment horizontal="center" vertical="center"/>
    </xf>
    <xf numFmtId="14" fontId="30" fillId="3" borderId="2" applyAlignment="1" pivotButton="0" quotePrefix="0" xfId="1">
      <alignment horizontal="center" vertical="center"/>
    </xf>
    <xf numFmtId="0" fontId="16" fillId="3" borderId="2" applyAlignment="1" pivotButton="0" quotePrefix="0" xfId="1">
      <alignment horizontal="center" vertical="center" wrapText="1" shrinkToFit="1"/>
    </xf>
    <xf numFmtId="0" fontId="15" fillId="3" borderId="2" applyAlignment="1" pivotButton="0" quotePrefix="0" xfId="1">
      <alignment horizontal="center" vertical="center" wrapText="1" shrinkToFit="1"/>
    </xf>
    <xf numFmtId="0" fontId="30" fillId="3" borderId="2" applyAlignment="1" pivotButton="0" quotePrefix="0" xfId="1">
      <alignment horizontal="center" vertical="center"/>
    </xf>
    <xf numFmtId="0" fontId="15" fillId="19" borderId="8" applyAlignment="1" pivotButton="0" quotePrefix="0" xfId="1">
      <alignment horizontal="center" vertical="center"/>
    </xf>
    <xf numFmtId="0" fontId="15" fillId="19" borderId="8" applyAlignment="1" pivotButton="0" quotePrefix="0" xfId="1">
      <alignment horizontal="center" vertical="center"/>
    </xf>
    <xf numFmtId="0" fontId="15" fillId="19" borderId="9" applyAlignment="1" pivotButton="0" quotePrefix="0" xfId="1">
      <alignment horizontal="center" vertical="center"/>
    </xf>
    <xf numFmtId="0" fontId="16" fillId="19" borderId="8" applyAlignment="1" pivotButton="0" quotePrefix="0" xfId="1">
      <alignment horizontal="center" vertical="center"/>
    </xf>
    <xf numFmtId="0" fontId="16" fillId="8" borderId="56" applyAlignment="1" pivotButton="0" quotePrefix="0" xfId="0">
      <alignment horizontal="center" vertical="center"/>
    </xf>
    <xf numFmtId="0" fontId="18" fillId="10" borderId="5" applyAlignment="1" pivotButton="0" quotePrefix="0" xfId="0">
      <alignment horizontal="center" vertical="center"/>
    </xf>
    <xf numFmtId="0" fontId="18" fillId="10" borderId="57" applyAlignment="1" pivotButton="0" quotePrefix="0" xfId="0">
      <alignment horizontal="center" vertical="center"/>
    </xf>
    <xf numFmtId="0" fontId="15" fillId="0" borderId="20" applyAlignment="1" pivotButton="0" quotePrefix="0" xfId="0">
      <alignment horizontal="center" vertical="center"/>
    </xf>
    <xf numFmtId="0" fontId="15" fillId="19" borderId="20" applyAlignment="1" pivotButton="0" quotePrefix="0" xfId="0">
      <alignment horizontal="center" vertical="center"/>
    </xf>
    <xf numFmtId="0" fontId="15" fillId="20" borderId="20" applyAlignment="1" pivotButton="0" quotePrefix="0" xfId="0">
      <alignment horizontal="center" vertical="center"/>
    </xf>
    <xf numFmtId="0" fontId="15" fillId="21" borderId="20" applyAlignment="1" pivotButton="0" quotePrefix="0" xfId="0">
      <alignment horizontal="center" vertical="center"/>
    </xf>
    <xf numFmtId="0" fontId="15" fillId="22" borderId="20" applyAlignment="1" pivotButton="0" quotePrefix="0" xfId="0">
      <alignment horizontal="center" vertical="center"/>
    </xf>
    <xf numFmtId="0" fontId="15" fillId="4" borderId="20" applyAlignment="1" pivotButton="0" quotePrefix="0" xfId="0">
      <alignment horizontal="center" vertical="center"/>
    </xf>
    <xf numFmtId="0" fontId="11" fillId="8" borderId="16" applyAlignment="1" pivotButton="0" quotePrefix="0" xfId="0">
      <alignment horizontal="center" vertical="center"/>
    </xf>
    <xf numFmtId="0" fontId="11" fillId="8" borderId="17" applyAlignment="1" pivotButton="0" quotePrefix="0" xfId="0">
      <alignment horizontal="center" vertical="center"/>
    </xf>
    <xf numFmtId="0" fontId="11" fillId="8" borderId="39" applyAlignment="1" pivotButton="0" quotePrefix="0" xfId="0">
      <alignment horizontal="center" vertical="center"/>
    </xf>
    <xf numFmtId="0" fontId="11" fillId="8" borderId="18" applyAlignment="1" pivotButton="0" quotePrefix="0" xfId="0">
      <alignment horizontal="center" vertical="center"/>
    </xf>
    <xf numFmtId="0" fontId="11" fillId="9" borderId="7" applyAlignment="1" pivotButton="0" quotePrefix="0" xfId="0">
      <alignment horizontal="center" vertical="center"/>
    </xf>
    <xf numFmtId="0" fontId="11" fillId="9" borderId="8" applyAlignment="1" pivotButton="0" quotePrefix="0" xfId="0">
      <alignment horizontal="center" vertical="center"/>
    </xf>
    <xf numFmtId="0" fontId="11" fillId="9" borderId="10" applyAlignment="1" pivotButton="0" quotePrefix="0" xfId="0">
      <alignment horizontal="center" vertical="center"/>
    </xf>
    <xf numFmtId="0" fontId="11" fillId="9" borderId="12" applyAlignment="1" pivotButton="0" quotePrefix="0" xfId="0">
      <alignment horizontal="center" vertical="center"/>
    </xf>
    <xf numFmtId="0" fontId="11" fillId="9" borderId="13" applyAlignment="1" pivotButton="0" quotePrefix="0" xfId="0">
      <alignment horizontal="center" vertical="center"/>
    </xf>
    <xf numFmtId="0" fontId="11" fillId="8" borderId="13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/>
    </xf>
    <xf numFmtId="0" fontId="15" fillId="19" borderId="13" applyAlignment="1" pivotButton="0" quotePrefix="0" xfId="1">
      <alignment horizontal="center" vertical="center"/>
    </xf>
    <xf numFmtId="0" fontId="15" fillId="19" borderId="13" applyAlignment="1" pivotButton="0" quotePrefix="0" xfId="1">
      <alignment horizontal="center" vertical="center"/>
    </xf>
    <xf numFmtId="0" fontId="16" fillId="19" borderId="13" applyAlignment="1" pivotButton="0" quotePrefix="0" xfId="1">
      <alignment horizontal="center" vertical="center"/>
    </xf>
    <xf numFmtId="0" fontId="15" fillId="19" borderId="14" applyAlignment="1" pivotButton="0" quotePrefix="0" xfId="1">
      <alignment horizontal="center" vertical="center"/>
    </xf>
    <xf numFmtId="14" fontId="15" fillId="3" borderId="38" applyAlignment="1" pivotButton="0" quotePrefix="0" xfId="1">
      <alignment horizontal="center" vertical="center"/>
    </xf>
    <xf numFmtId="0" fontId="15" fillId="3" borderId="13" applyAlignment="1" pivotButton="0" quotePrefix="0" xfId="1">
      <alignment horizontal="center" vertical="center"/>
    </xf>
    <xf numFmtId="14" fontId="15" fillId="3" borderId="13" applyAlignment="1" pivotButton="0" quotePrefix="0" xfId="1">
      <alignment horizontal="center" vertical="center"/>
    </xf>
    <xf numFmtId="0" fontId="15" fillId="3" borderId="13" applyAlignment="1" pivotButton="0" quotePrefix="0" xfId="1">
      <alignment horizontal="center" vertical="center"/>
    </xf>
    <xf numFmtId="0" fontId="15" fillId="3" borderId="14" applyAlignment="1" pivotButton="0" quotePrefix="0" xfId="1">
      <alignment horizontal="center" vertical="center"/>
    </xf>
    <xf numFmtId="14" fontId="15" fillId="7" borderId="27" applyAlignment="1" pivotButton="0" quotePrefix="0" xfId="1">
      <alignment horizontal="center" vertical="center"/>
    </xf>
    <xf numFmtId="0" fontId="15" fillId="7" borderId="4" applyAlignment="1" pivotButton="0" quotePrefix="0" xfId="1">
      <alignment horizontal="center" vertical="center"/>
    </xf>
    <xf numFmtId="14" fontId="15" fillId="7" borderId="4" applyAlignment="1" pivotButton="0" quotePrefix="0" xfId="1">
      <alignment horizontal="center" vertical="center"/>
    </xf>
    <xf numFmtId="0" fontId="15" fillId="7" borderId="4" applyAlignment="1" pivotButton="0" quotePrefix="0" xfId="1">
      <alignment horizontal="center" vertical="center"/>
    </xf>
    <xf numFmtId="0" fontId="15" fillId="7" borderId="15" applyAlignment="1" pivotButton="0" quotePrefix="0" xfId="1">
      <alignment horizontal="center" vertical="center"/>
    </xf>
    <xf numFmtId="0" fontId="16" fillId="7" borderId="4" applyAlignment="1" pivotButton="0" quotePrefix="0" xfId="1">
      <alignment horizontal="center" vertical="center"/>
    </xf>
    <xf numFmtId="14" fontId="15" fillId="7" borderId="38" applyAlignment="1" pivotButton="0" quotePrefix="0" xfId="1">
      <alignment horizontal="center" vertical="center"/>
    </xf>
    <xf numFmtId="0" fontId="15" fillId="7" borderId="13" applyAlignment="1" pivotButton="0" quotePrefix="0" xfId="1">
      <alignment horizontal="center" vertical="center"/>
    </xf>
    <xf numFmtId="14" fontId="15" fillId="7" borderId="13" applyAlignment="1" pivotButton="0" quotePrefix="0" xfId="1">
      <alignment horizontal="center" vertical="center"/>
    </xf>
    <xf numFmtId="0" fontId="16" fillId="7" borderId="13" applyAlignment="1" pivotButton="0" quotePrefix="0" xfId="1">
      <alignment horizontal="center" vertical="center"/>
    </xf>
    <xf numFmtId="0" fontId="15" fillId="7" borderId="13" applyAlignment="1" pivotButton="0" quotePrefix="0" xfId="1">
      <alignment horizontal="center" vertical="center"/>
    </xf>
    <xf numFmtId="0" fontId="15" fillId="7" borderId="14" applyAlignment="1" pivotButton="0" quotePrefix="0" xfId="1">
      <alignment horizontal="center" vertical="center"/>
    </xf>
    <xf numFmtId="0" fontId="16" fillId="14" borderId="13" applyAlignment="1" pivotButton="0" quotePrefix="0" xfId="1">
      <alignment horizontal="center" vertical="center"/>
    </xf>
    <xf numFmtId="0" fontId="11" fillId="9" borderId="3" applyAlignment="1" pivotButton="0" quotePrefix="0" xfId="0">
      <alignment horizontal="center" vertical="center"/>
    </xf>
    <xf numFmtId="0" fontId="11" fillId="8" borderId="35" applyAlignment="1" pivotButton="0" quotePrefix="0" xfId="0">
      <alignment horizontal="center" vertical="center"/>
    </xf>
    <xf numFmtId="0" fontId="11" fillId="8" borderId="36" applyAlignment="1" pivotButton="0" quotePrefix="0" xfId="0">
      <alignment horizontal="center" vertical="center"/>
    </xf>
    <xf numFmtId="0" fontId="11" fillId="9" borderId="36" applyAlignment="1" pivotButton="0" quotePrefix="0" xfId="0">
      <alignment horizontal="center" vertical="center"/>
    </xf>
    <xf numFmtId="0" fontId="11" fillId="9" borderId="37" applyAlignment="1" pivotButton="0" quotePrefix="0" xfId="0">
      <alignment horizontal="center" vertical="center"/>
    </xf>
    <xf numFmtId="0" fontId="15" fillId="16" borderId="0" applyAlignment="1" pivotButton="0" quotePrefix="0" xfId="1">
      <alignment horizontal="center" vertical="center"/>
    </xf>
    <xf numFmtId="0" fontId="31" fillId="22" borderId="0" applyAlignment="1" pivotButton="0" quotePrefix="0" xfId="1">
      <alignment horizontal="center" vertical="center"/>
    </xf>
    <xf numFmtId="0" fontId="31" fillId="22" borderId="29" applyAlignment="1" pivotButton="0" quotePrefix="0" xfId="1">
      <alignment horizontal="center" vertical="center"/>
    </xf>
    <xf numFmtId="0" fontId="31" fillId="22" borderId="53" applyAlignment="1" pivotButton="0" quotePrefix="0" xfId="1">
      <alignment horizontal="center" vertical="center"/>
    </xf>
    <xf numFmtId="0" fontId="31" fillId="22" borderId="55" applyAlignment="1" pivotButton="0" quotePrefix="0" xfId="1">
      <alignment horizontal="center" vertical="center"/>
    </xf>
    <xf numFmtId="0" fontId="31" fillId="2" borderId="0" applyAlignment="1" pivotButton="0" quotePrefix="0" xfId="1">
      <alignment horizontal="center" vertical="center"/>
    </xf>
    <xf numFmtId="0" fontId="31" fillId="2" borderId="29" applyAlignment="1" pivotButton="0" quotePrefix="0" xfId="1">
      <alignment horizontal="center" vertical="center"/>
    </xf>
    <xf numFmtId="0" fontId="31" fillId="2" borderId="52" applyAlignment="1" pivotButton="0" quotePrefix="0" xfId="1">
      <alignment horizontal="center" vertical="center"/>
    </xf>
    <xf numFmtId="0" fontId="31" fillId="25" borderId="0" applyAlignment="1" pivotButton="0" quotePrefix="0" xfId="1">
      <alignment horizontal="center" vertical="center"/>
    </xf>
    <xf numFmtId="0" fontId="31" fillId="25" borderId="29" applyAlignment="1" pivotButton="0" quotePrefix="0" xfId="1">
      <alignment horizontal="center" vertical="center"/>
    </xf>
    <xf numFmtId="0" fontId="31" fillId="25" borderId="53" applyAlignment="1" pivotButton="0" quotePrefix="0" xfId="1">
      <alignment horizontal="center" vertical="center"/>
    </xf>
    <xf numFmtId="0" fontId="31" fillId="25" borderId="54" applyAlignment="1" pivotButton="0" quotePrefix="0" xfId="1">
      <alignment horizontal="center" vertical="center"/>
    </xf>
    <xf numFmtId="0" fontId="31" fillId="25" borderId="55" applyAlignment="1" pivotButton="0" quotePrefix="0" xfId="1">
      <alignment horizontal="center" vertical="center"/>
    </xf>
    <xf numFmtId="0" fontId="31" fillId="33" borderId="0" applyAlignment="1" pivotButton="0" quotePrefix="0" xfId="1">
      <alignment horizontal="center" vertical="center"/>
    </xf>
    <xf numFmtId="0" fontId="31" fillId="33" borderId="29" applyAlignment="1" pivotButton="0" quotePrefix="0" xfId="1">
      <alignment horizontal="center" vertical="center"/>
    </xf>
    <xf numFmtId="0" fontId="31" fillId="33" borderId="52" applyAlignment="1" pivotButton="0" quotePrefix="0" xfId="1">
      <alignment horizontal="center" vertical="center"/>
    </xf>
    <xf numFmtId="0" fontId="31" fillId="29" borderId="0" applyAlignment="1" pivotButton="0" quotePrefix="0" xfId="1">
      <alignment horizontal="center" vertical="center"/>
    </xf>
    <xf numFmtId="0" fontId="31" fillId="29" borderId="29" applyAlignment="1" pivotButton="0" quotePrefix="0" xfId="1">
      <alignment horizontal="center" vertical="center"/>
    </xf>
    <xf numFmtId="0" fontId="31" fillId="29" borderId="53" applyAlignment="1" pivotButton="0" quotePrefix="0" xfId="1">
      <alignment horizontal="center" vertical="center"/>
    </xf>
    <xf numFmtId="0" fontId="31" fillId="29" borderId="55" applyAlignment="1" pivotButton="0" quotePrefix="0" xfId="1">
      <alignment horizontal="center" vertical="center"/>
    </xf>
    <xf numFmtId="0" fontId="31" fillId="30" borderId="0" applyAlignment="1" pivotButton="0" quotePrefix="0" xfId="1">
      <alignment horizontal="center" vertical="center"/>
    </xf>
    <xf numFmtId="0" fontId="31" fillId="30" borderId="29" applyAlignment="1" pivotButton="0" quotePrefix="0" xfId="1">
      <alignment horizontal="center" vertical="center"/>
    </xf>
    <xf numFmtId="0" fontId="31" fillId="30" borderId="52" applyAlignment="1" pivotButton="0" quotePrefix="0" xfId="1">
      <alignment horizontal="center" vertical="center"/>
    </xf>
    <xf numFmtId="0" fontId="31" fillId="27" borderId="0" applyAlignment="1" pivotButton="0" quotePrefix="0" xfId="1">
      <alignment horizontal="center" vertical="center"/>
    </xf>
    <xf numFmtId="0" fontId="31" fillId="27" borderId="29" applyAlignment="1" pivotButton="0" quotePrefix="0" xfId="1">
      <alignment horizontal="center" vertical="center"/>
    </xf>
    <xf numFmtId="0" fontId="31" fillId="27" borderId="53" applyAlignment="1" pivotButton="0" quotePrefix="0" xfId="1">
      <alignment horizontal="center" vertical="center"/>
    </xf>
    <xf numFmtId="0" fontId="31" fillId="27" borderId="55" applyAlignment="1" pivotButton="0" quotePrefix="0" xfId="1">
      <alignment horizontal="center" vertical="center"/>
    </xf>
    <xf numFmtId="0" fontId="31" fillId="31" borderId="0" applyAlignment="1" pivotButton="0" quotePrefix="0" xfId="1">
      <alignment horizontal="center" vertical="center"/>
    </xf>
    <xf numFmtId="0" fontId="31" fillId="31" borderId="29" applyAlignment="1" pivotButton="0" quotePrefix="0" xfId="1">
      <alignment horizontal="center" vertical="center"/>
    </xf>
    <xf numFmtId="0" fontId="31" fillId="31" borderId="52" applyAlignment="1" pivotButton="0" quotePrefix="0" xfId="1">
      <alignment horizontal="center" vertical="center"/>
    </xf>
    <xf numFmtId="0" fontId="31" fillId="20" borderId="0" applyAlignment="1" pivotButton="0" quotePrefix="0" xfId="1">
      <alignment horizontal="center" vertical="center"/>
    </xf>
    <xf numFmtId="0" fontId="31" fillId="20" borderId="29" applyAlignment="1" pivotButton="0" quotePrefix="0" xfId="1">
      <alignment horizontal="center" vertical="center"/>
    </xf>
    <xf numFmtId="0" fontId="31" fillId="20" borderId="53" applyAlignment="1" pivotButton="0" quotePrefix="0" xfId="1">
      <alignment horizontal="center" vertical="center"/>
    </xf>
    <xf numFmtId="0" fontId="31" fillId="20" borderId="55" applyAlignment="1" pivotButton="0" quotePrefix="0" xfId="1">
      <alignment horizontal="center" vertical="center"/>
    </xf>
    <xf numFmtId="0" fontId="31" fillId="32" borderId="0" applyAlignment="1" pivotButton="0" quotePrefix="0" xfId="1">
      <alignment horizontal="center" vertical="center"/>
    </xf>
    <xf numFmtId="0" fontId="31" fillId="32" borderId="29" applyAlignment="1" pivotButton="0" quotePrefix="0" xfId="1">
      <alignment horizontal="center" vertical="center"/>
    </xf>
    <xf numFmtId="0" fontId="31" fillId="32" borderId="52" applyAlignment="1" pivotButton="0" quotePrefix="0" xfId="1">
      <alignment horizontal="center" vertical="center"/>
    </xf>
    <xf numFmtId="0" fontId="31" fillId="39" borderId="0" applyAlignment="1" pivotButton="0" quotePrefix="0" xfId="1">
      <alignment horizontal="center" vertical="center"/>
    </xf>
    <xf numFmtId="0" fontId="31" fillId="39" borderId="29" applyAlignment="1" pivotButton="0" quotePrefix="0" xfId="1">
      <alignment horizontal="center" vertical="center"/>
    </xf>
    <xf numFmtId="0" fontId="31" fillId="39" borderId="52" applyAlignment="1" pivotButton="0" quotePrefix="0" xfId="1">
      <alignment horizontal="center" vertical="center"/>
    </xf>
    <xf numFmtId="0" fontId="31" fillId="40" borderId="0" applyAlignment="1" pivotButton="0" quotePrefix="0" xfId="1">
      <alignment horizontal="center" vertical="center"/>
    </xf>
    <xf numFmtId="0" fontId="31" fillId="40" borderId="29" applyAlignment="1" pivotButton="0" quotePrefix="0" xfId="1">
      <alignment horizontal="center" vertical="center"/>
    </xf>
    <xf numFmtId="0" fontId="31" fillId="40" borderId="53" applyAlignment="1" pivotButton="0" quotePrefix="0" xfId="1">
      <alignment horizontal="center" vertical="center"/>
    </xf>
    <xf numFmtId="0" fontId="31" fillId="40" borderId="55" applyAlignment="1" pivotButton="0" quotePrefix="0" xfId="1">
      <alignment horizontal="center" vertical="center"/>
    </xf>
    <xf numFmtId="0" fontId="31" fillId="42" borderId="0" applyAlignment="1" pivotButton="0" quotePrefix="0" xfId="1">
      <alignment horizontal="center" vertical="center"/>
    </xf>
    <xf numFmtId="0" fontId="31" fillId="42" borderId="29" applyAlignment="1" pivotButton="0" quotePrefix="0" xfId="1">
      <alignment horizontal="center" vertical="center"/>
    </xf>
    <xf numFmtId="0" fontId="31" fillId="42" borderId="52" applyAlignment="1" pivotButton="0" quotePrefix="0" xfId="1">
      <alignment horizontal="center" vertical="center"/>
    </xf>
    <xf numFmtId="0" fontId="31" fillId="4" borderId="0" applyAlignment="1" pivotButton="0" quotePrefix="0" xfId="1">
      <alignment horizontal="center" vertical="center"/>
    </xf>
    <xf numFmtId="0" fontId="31" fillId="4" borderId="29" applyAlignment="1" pivotButton="0" quotePrefix="0" xfId="1">
      <alignment horizontal="center" vertical="center"/>
    </xf>
    <xf numFmtId="0" fontId="31" fillId="4" borderId="53" applyAlignment="1" pivotButton="0" quotePrefix="0" xfId="1">
      <alignment horizontal="center" vertical="center"/>
    </xf>
    <xf numFmtId="0" fontId="31" fillId="4" borderId="54" applyAlignment="1" pivotButton="0" quotePrefix="0" xfId="1">
      <alignment horizontal="center" vertical="center"/>
    </xf>
    <xf numFmtId="0" fontId="31" fillId="4" borderId="55" applyAlignment="1" pivotButton="0" quotePrefix="0" xfId="1">
      <alignment horizontal="center" vertical="center"/>
    </xf>
    <xf numFmtId="0" fontId="31" fillId="5" borderId="49" applyAlignment="1" pivotButton="0" quotePrefix="0" xfId="1">
      <alignment horizontal="center" vertical="center"/>
    </xf>
    <xf numFmtId="0" fontId="31" fillId="5" borderId="50" applyAlignment="1" pivotButton="0" quotePrefix="0" xfId="1">
      <alignment horizontal="center" vertical="center"/>
    </xf>
    <xf numFmtId="0" fontId="31" fillId="5" borderId="0" applyAlignment="1" pivotButton="0" quotePrefix="0" xfId="1">
      <alignment horizontal="center" vertical="center"/>
    </xf>
    <xf numFmtId="0" fontId="31" fillId="5" borderId="29" applyAlignment="1" pivotButton="0" quotePrefix="0" xfId="1">
      <alignment horizontal="center" vertical="center"/>
    </xf>
    <xf numFmtId="0" fontId="31" fillId="5" borderId="53" applyAlignment="1" pivotButton="0" quotePrefix="0" xfId="1">
      <alignment horizontal="center" vertical="center"/>
    </xf>
    <xf numFmtId="0" fontId="31" fillId="5" borderId="54" applyAlignment="1" pivotButton="0" quotePrefix="0" xfId="1">
      <alignment horizontal="center" vertical="center"/>
    </xf>
    <xf numFmtId="0" fontId="31" fillId="5" borderId="55" applyAlignment="1" pivotButton="0" quotePrefix="0" xfId="1">
      <alignment horizontal="center" vertical="center"/>
    </xf>
    <xf numFmtId="0" fontId="14" fillId="41" borderId="49" applyAlignment="1" pivotButton="0" quotePrefix="0" xfId="1">
      <alignment horizontal="center" vertical="center"/>
    </xf>
    <xf numFmtId="0" fontId="14" fillId="41" borderId="49" applyAlignment="1" pivotButton="0" quotePrefix="1" xfId="1">
      <alignment horizontal="center" vertical="center"/>
    </xf>
    <xf numFmtId="0" fontId="14" fillId="41" borderId="50" applyAlignment="1" pivotButton="0" quotePrefix="0" xfId="1">
      <alignment horizontal="center" vertical="center"/>
    </xf>
    <xf numFmtId="0" fontId="14" fillId="41" borderId="52" applyAlignment="1" pivotButton="0" quotePrefix="0" xfId="1">
      <alignment horizontal="center" vertical="center"/>
    </xf>
    <xf numFmtId="0" fontId="14" fillId="38" borderId="49" applyAlignment="1" pivotButton="0" quotePrefix="0" xfId="1">
      <alignment horizontal="center" vertical="center"/>
    </xf>
    <xf numFmtId="0" fontId="14" fillId="38" borderId="49" applyAlignment="1" pivotButton="0" quotePrefix="1" xfId="1">
      <alignment horizontal="center" vertical="center"/>
    </xf>
    <xf numFmtId="0" fontId="14" fillId="38" borderId="50" applyAlignment="1" pivotButton="0" quotePrefix="0" xfId="1">
      <alignment horizontal="center" vertical="center"/>
    </xf>
    <xf numFmtId="0" fontId="14" fillId="38" borderId="52" applyAlignment="1" pivotButton="0" quotePrefix="0" xfId="1">
      <alignment horizontal="center" vertical="center"/>
    </xf>
    <xf numFmtId="0" fontId="14" fillId="37" borderId="49" applyAlignment="1" pivotButton="0" quotePrefix="0" xfId="1">
      <alignment horizontal="center" vertical="center"/>
    </xf>
    <xf numFmtId="0" fontId="14" fillId="37" borderId="49" applyAlignment="1" pivotButton="0" quotePrefix="1" xfId="1">
      <alignment horizontal="center" vertical="center"/>
    </xf>
    <xf numFmtId="0" fontId="14" fillId="37" borderId="50" applyAlignment="1" pivotButton="0" quotePrefix="0" xfId="1">
      <alignment horizontal="center" vertical="center"/>
    </xf>
    <xf numFmtId="0" fontId="14" fillId="37" borderId="52" applyAlignment="1" pivotButton="0" quotePrefix="0" xfId="1">
      <alignment horizontal="center" vertical="center"/>
    </xf>
    <xf numFmtId="0" fontId="14" fillId="34" borderId="49" applyAlignment="1" pivotButton="0" quotePrefix="0" xfId="1">
      <alignment horizontal="center" vertical="center"/>
    </xf>
    <xf numFmtId="0" fontId="14" fillId="34" borderId="49" applyAlignment="1" pivotButton="0" quotePrefix="1" xfId="1">
      <alignment horizontal="center" vertical="center"/>
    </xf>
    <xf numFmtId="0" fontId="14" fillId="34" borderId="50" applyAlignment="1" pivotButton="0" quotePrefix="0" xfId="1">
      <alignment horizontal="center" vertical="center"/>
    </xf>
    <xf numFmtId="0" fontId="14" fillId="34" borderId="52" applyAlignment="1" pivotButton="0" quotePrefix="0" xfId="1">
      <alignment horizontal="center" vertical="center"/>
    </xf>
    <xf numFmtId="0" fontId="14" fillId="36" borderId="49" applyAlignment="1" pivotButton="0" quotePrefix="0" xfId="1">
      <alignment horizontal="center" vertical="center"/>
    </xf>
    <xf numFmtId="0" fontId="14" fillId="36" borderId="49" applyAlignment="1" pivotButton="0" quotePrefix="1" xfId="1">
      <alignment horizontal="center" vertical="center"/>
    </xf>
    <xf numFmtId="0" fontId="14" fillId="36" borderId="50" applyAlignment="1" pivotButton="0" quotePrefix="0" xfId="1">
      <alignment horizontal="center" vertical="center"/>
    </xf>
    <xf numFmtId="0" fontId="14" fillId="36" borderId="52" applyAlignment="1" pivotButton="0" quotePrefix="0" xfId="1">
      <alignment horizontal="center" vertical="center"/>
    </xf>
    <xf numFmtId="0" fontId="14" fillId="35" borderId="49" applyAlignment="1" pivotButton="0" quotePrefix="0" xfId="1">
      <alignment horizontal="center" vertical="center"/>
    </xf>
    <xf numFmtId="0" fontId="14" fillId="35" borderId="49" applyAlignment="1" pivotButton="0" quotePrefix="1" xfId="1">
      <alignment horizontal="center" vertical="center"/>
    </xf>
    <xf numFmtId="0" fontId="14" fillId="35" borderId="50" applyAlignment="1" pivotButton="0" quotePrefix="0" xfId="1">
      <alignment horizontal="center" vertical="center"/>
    </xf>
    <xf numFmtId="0" fontId="14" fillId="35" borderId="52" applyAlignment="1" pivotButton="0" quotePrefix="0" xfId="1">
      <alignment horizontal="center" vertical="center"/>
    </xf>
    <xf numFmtId="0" fontId="14" fillId="23" borderId="49" applyAlignment="1" pivotButton="0" quotePrefix="0" xfId="1">
      <alignment horizontal="center" vertical="center"/>
    </xf>
    <xf numFmtId="0" fontId="14" fillId="23" borderId="50" applyAlignment="1" pivotButton="0" quotePrefix="0" xfId="1">
      <alignment horizontal="center" vertical="center"/>
    </xf>
    <xf numFmtId="0" fontId="14" fillId="23" borderId="52" applyAlignment="1" pivotButton="0" quotePrefix="0" xfId="1">
      <alignment horizontal="center" vertical="center"/>
    </xf>
    <xf numFmtId="0" fontId="16" fillId="2" borderId="0" applyAlignment="1" pivotButton="0" quotePrefix="0" xfId="1">
      <alignment horizontal="center" vertical="center"/>
    </xf>
    <xf numFmtId="0" fontId="16" fillId="25" borderId="0" applyAlignment="1" pivotButton="0" quotePrefix="0" xfId="1">
      <alignment horizontal="center" vertical="center"/>
    </xf>
    <xf numFmtId="0" fontId="31" fillId="42" borderId="29" applyAlignment="1" pivotButton="0" quotePrefix="1" xfId="1">
      <alignment horizontal="center" vertical="center"/>
    </xf>
    <xf numFmtId="0" fontId="31" fillId="4" borderId="29" applyAlignment="1" pivotButton="0" quotePrefix="1" xfId="1">
      <alignment horizontal="center" vertical="center"/>
    </xf>
    <xf numFmtId="0" fontId="31" fillId="39" borderId="29" applyAlignment="1" pivotButton="0" quotePrefix="1" xfId="1">
      <alignment horizontal="center" vertical="center"/>
    </xf>
    <xf numFmtId="0" fontId="31" fillId="40" borderId="29" applyAlignment="1" pivotButton="0" quotePrefix="1" xfId="1">
      <alignment horizontal="center" vertical="center"/>
    </xf>
    <xf numFmtId="0" fontId="31" fillId="40" borderId="54" applyAlignment="1" pivotButton="0" quotePrefix="0" xfId="1">
      <alignment horizontal="center" vertical="center"/>
    </xf>
    <xf numFmtId="0" fontId="31" fillId="32" borderId="29" applyAlignment="1" pivotButton="0" quotePrefix="1" xfId="1">
      <alignment horizontal="center" vertical="center"/>
    </xf>
    <xf numFmtId="0" fontId="31" fillId="22" borderId="29" applyAlignment="1" pivotButton="0" quotePrefix="1" xfId="1">
      <alignment horizontal="center" vertical="center"/>
    </xf>
    <xf numFmtId="0" fontId="31" fillId="22" borderId="54" applyAlignment="1" pivotButton="0" quotePrefix="0" xfId="1">
      <alignment horizontal="center" vertical="center"/>
    </xf>
    <xf numFmtId="0" fontId="31" fillId="31" borderId="29" applyAlignment="1" pivotButton="0" quotePrefix="1" xfId="1">
      <alignment horizontal="center" vertical="center"/>
    </xf>
    <xf numFmtId="0" fontId="31" fillId="20" borderId="29" applyAlignment="1" pivotButton="0" quotePrefix="1" xfId="1">
      <alignment horizontal="center" vertical="center"/>
    </xf>
    <xf numFmtId="0" fontId="31" fillId="20" borderId="54" applyAlignment="1" pivotButton="0" quotePrefix="0" xfId="1">
      <alignment horizontal="center" vertical="center"/>
    </xf>
    <xf numFmtId="0" fontId="31" fillId="30" borderId="29" applyAlignment="1" pivotButton="0" quotePrefix="1" xfId="1">
      <alignment horizontal="center" vertical="center"/>
    </xf>
    <xf numFmtId="0" fontId="31" fillId="27" borderId="29" applyAlignment="1" pivotButton="0" quotePrefix="1" xfId="1">
      <alignment horizontal="center" vertical="center"/>
    </xf>
    <xf numFmtId="0" fontId="31" fillId="27" borderId="54" applyAlignment="1" pivotButton="0" quotePrefix="0" xfId="1">
      <alignment horizontal="center" vertical="center"/>
    </xf>
    <xf numFmtId="0" fontId="31" fillId="33" borderId="29" applyAlignment="1" pivotButton="0" quotePrefix="1" xfId="1">
      <alignment horizontal="center" vertical="center"/>
    </xf>
    <xf numFmtId="0" fontId="31" fillId="29" borderId="29" applyAlignment="1" pivotButton="0" quotePrefix="1" xfId="1">
      <alignment horizontal="center" vertical="center"/>
    </xf>
    <xf numFmtId="0" fontId="31" fillId="29" borderId="54" applyAlignment="1" pivotButton="0" quotePrefix="0" xfId="1">
      <alignment horizontal="center" vertical="center"/>
    </xf>
    <xf numFmtId="0" fontId="31" fillId="25" borderId="29" applyAlignment="1" pivotButton="0" quotePrefix="1" xfId="1">
      <alignment horizontal="center" vertical="center"/>
    </xf>
    <xf numFmtId="0" fontId="31" fillId="2" borderId="29" applyAlignment="1" pivotButton="0" quotePrefix="1" xfId="1">
      <alignment horizontal="center" vertical="center"/>
    </xf>
    <xf numFmtId="14" fontId="15" fillId="0" borderId="0" applyAlignment="1" pivotButton="0" quotePrefix="0" xfId="1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15" fillId="0" borderId="0" applyAlignment="1" pivotButton="0" quotePrefix="0" xfId="0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15" fillId="0" borderId="0" applyAlignment="1" pivotButton="0" quotePrefix="1" xfId="1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16" fillId="0" borderId="0" applyAlignment="1" pivotButton="0" quotePrefix="0" xfId="1">
      <alignment horizontal="center" vertical="center"/>
    </xf>
    <xf numFmtId="0" fontId="14" fillId="12" borderId="43" applyAlignment="1" pivotButton="0" quotePrefix="0" xfId="1">
      <alignment horizontal="center" vertical="center"/>
    </xf>
    <xf numFmtId="0" fontId="31" fillId="5" borderId="41" applyAlignment="1" applyProtection="1" pivotButton="0" quotePrefix="0" xfId="0">
      <alignment horizontal="center" vertical="center"/>
      <protection locked="0" hidden="0"/>
    </xf>
    <xf numFmtId="0" fontId="15" fillId="0" borderId="25" applyAlignment="1" pivotButton="0" quotePrefix="0" xfId="0">
      <alignment horizontal="center" vertical="center"/>
    </xf>
    <xf numFmtId="0" fontId="11" fillId="5" borderId="0" applyAlignment="1" applyProtection="1" pivotButton="0" quotePrefix="0" xfId="0">
      <alignment horizontal="center" vertical="center"/>
      <protection locked="0" hidden="0"/>
    </xf>
    <xf numFmtId="0" fontId="31" fillId="5" borderId="51" applyAlignment="1" applyProtection="1" pivotButton="0" quotePrefix="0" xfId="0">
      <alignment horizontal="center" vertical="center"/>
      <protection locked="0" hidden="0"/>
    </xf>
    <xf numFmtId="0" fontId="11" fillId="5" borderId="41" applyAlignment="1" applyProtection="1" pivotButton="0" quotePrefix="0" xfId="0">
      <alignment horizontal="center" vertical="center"/>
      <protection locked="0" hidden="0"/>
    </xf>
    <xf numFmtId="0" fontId="15" fillId="16" borderId="2" applyAlignment="1" applyProtection="1" pivotButton="0" quotePrefix="0" xfId="1">
      <alignment horizontal="center" vertical="center"/>
      <protection locked="0" hidden="0"/>
    </xf>
    <xf numFmtId="0" fontId="16" fillId="16" borderId="2" applyAlignment="1" applyProtection="1" pivotButton="0" quotePrefix="0" xfId="0">
      <alignment horizontal="center" vertical="center"/>
      <protection locked="0" hidden="0"/>
    </xf>
    <xf numFmtId="0" fontId="15" fillId="16" borderId="2" applyAlignment="1" applyProtection="1" pivotButton="0" quotePrefix="0" xfId="1">
      <alignment horizontal="center" vertical="center"/>
      <protection locked="0" hidden="0"/>
    </xf>
    <xf numFmtId="14" fontId="15" fillId="16" borderId="2" applyAlignment="1" applyProtection="1" pivotButton="0" quotePrefix="0" xfId="1">
      <alignment horizontal="center" vertical="center"/>
      <protection locked="0" hidden="0"/>
    </xf>
    <xf numFmtId="0" fontId="15" fillId="16" borderId="2" applyAlignment="1" applyProtection="1" pivotButton="0" quotePrefix="0" xfId="0">
      <alignment horizontal="center" vertical="center"/>
      <protection locked="0" hidden="0"/>
    </xf>
    <xf numFmtId="0" fontId="27" fillId="11" borderId="3" applyAlignment="1" pivotButton="0" quotePrefix="0" xfId="0">
      <alignment horizontal="center" vertical="center"/>
    </xf>
    <xf numFmtId="10" fontId="29" fillId="11" borderId="2" applyAlignment="1" pivotButton="0" quotePrefix="1" xfId="0">
      <alignment horizontal="center"/>
    </xf>
    <xf numFmtId="0" fontId="0" fillId="0" borderId="0" applyAlignment="1" pivotButton="0" quotePrefix="1" xfId="0">
      <alignment horizontal="center"/>
    </xf>
    <xf numFmtId="0" fontId="34" fillId="0" borderId="0" applyAlignment="1" pivotButton="0" quotePrefix="0" xfId="1">
      <alignment horizontal="center"/>
    </xf>
    <xf numFmtId="0" fontId="10" fillId="0" borderId="0" applyAlignment="1" pivotButton="0" quotePrefix="0" xfId="1">
      <alignment horizontal="center"/>
    </xf>
    <xf numFmtId="0" fontId="9" fillId="0" borderId="0" pivotButton="0" quotePrefix="1" xfId="1"/>
    <xf numFmtId="14" fontId="15" fillId="19" borderId="31" applyAlignment="1" pivotButton="0" quotePrefix="0" xfId="1">
      <alignment horizontal="center" vertical="center"/>
    </xf>
    <xf numFmtId="14" fontId="15" fillId="19" borderId="22" applyAlignment="1" pivotButton="0" quotePrefix="0" xfId="1">
      <alignment horizontal="center" vertical="center"/>
    </xf>
    <xf numFmtId="14" fontId="15" fillId="19" borderId="38" applyAlignment="1" pivotButton="0" quotePrefix="0" xfId="1">
      <alignment horizontal="center" vertical="center"/>
    </xf>
    <xf numFmtId="49" fontId="15" fillId="3" borderId="22" applyAlignment="1" pivotButton="0" quotePrefix="0" xfId="1">
      <alignment horizontal="center" vertical="center"/>
    </xf>
    <xf numFmtId="0" fontId="9" fillId="0" borderId="0" applyAlignment="1" pivotButton="0" quotePrefix="0" xfId="1">
      <alignment horizontal="center"/>
    </xf>
    <xf numFmtId="0" fontId="27" fillId="11" borderId="3" applyAlignment="1" pivotButton="0" quotePrefix="0" xfId="0">
      <alignment horizontal="center" vertical="center"/>
    </xf>
    <xf numFmtId="0" fontId="34" fillId="15" borderId="2" applyAlignment="1" pivotButton="0" quotePrefix="1" xfId="1">
      <alignment horizontal="center"/>
    </xf>
    <xf numFmtId="0" fontId="26" fillId="11" borderId="2" applyAlignment="1" pivotButton="0" quotePrefix="0" xfId="0">
      <alignment horizontal="center" vertical="center"/>
    </xf>
    <xf numFmtId="10" fontId="26" fillId="11" borderId="2" applyAlignment="1" pivotButton="0" quotePrefix="0" xfId="0">
      <alignment horizontal="center" vertical="center"/>
    </xf>
    <xf numFmtId="10" fontId="27" fillId="11" borderId="2" applyAlignment="1" pivotButton="0" quotePrefix="0" xfId="0">
      <alignment horizontal="center" vertical="center"/>
    </xf>
    <xf numFmtId="166" fontId="27" fillId="11" borderId="2" applyAlignment="1" pivotButton="0" quotePrefix="0" xfId="0">
      <alignment horizontal="center" vertical="center"/>
    </xf>
    <xf numFmtId="0" fontId="27" fillId="24" borderId="2" applyAlignment="1" pivotButton="0" quotePrefix="0" xfId="0">
      <alignment horizontal="center" vertical="center"/>
    </xf>
    <xf numFmtId="0" fontId="9" fillId="25" borderId="0" pivotButton="0" quotePrefix="0" xfId="1"/>
    <xf numFmtId="0" fontId="15" fillId="25" borderId="0" applyAlignment="1" pivotButton="0" quotePrefix="0" xfId="1">
      <alignment horizontal="center" vertical="center"/>
    </xf>
    <xf numFmtId="0" fontId="34" fillId="25" borderId="0" applyAlignment="1" pivotButton="0" quotePrefix="0" xfId="1">
      <alignment horizontal="center"/>
    </xf>
    <xf numFmtId="0" fontId="12" fillId="25" borderId="0" pivotButton="0" quotePrefix="0" xfId="1"/>
    <xf numFmtId="0" fontId="3" fillId="25" borderId="0" pivotButton="0" quotePrefix="0" xfId="1"/>
    <xf numFmtId="0" fontId="14" fillId="2" borderId="2" applyAlignment="1" pivotButton="0" quotePrefix="0" xfId="1">
      <alignment horizontal="center" vertical="center"/>
    </xf>
    <xf numFmtId="0" fontId="22" fillId="2" borderId="2" applyAlignment="1" pivotButton="0" quotePrefix="0" xfId="1">
      <alignment horizontal="center"/>
    </xf>
    <xf numFmtId="0" fontId="35" fillId="25" borderId="0" pivotButton="0" quotePrefix="0" xfId="1"/>
    <xf numFmtId="2" fontId="29" fillId="11" borderId="2" applyAlignment="1" pivotButton="0" quotePrefix="1" xfId="0">
      <alignment horizontal="center"/>
    </xf>
    <xf numFmtId="0" fontId="15" fillId="7" borderId="13" applyAlignment="1" pivotButton="0" quotePrefix="0" xfId="1">
      <alignment horizontal="center" vertical="center" wrapText="1" shrinkToFit="1"/>
    </xf>
    <xf numFmtId="0" fontId="32" fillId="5" borderId="13" applyAlignment="1" pivotButton="0" quotePrefix="0" xfId="1">
      <alignment horizontal="center" vertical="center"/>
    </xf>
    <xf numFmtId="0" fontId="30" fillId="7" borderId="13" applyAlignment="1" pivotButton="0" quotePrefix="0" xfId="1">
      <alignment horizontal="center" vertical="center"/>
    </xf>
    <xf numFmtId="14" fontId="15" fillId="3" borderId="27" applyAlignment="1" pivotButton="0" quotePrefix="0" xfId="1">
      <alignment horizontal="center" vertical="center"/>
    </xf>
    <xf numFmtId="0" fontId="15" fillId="3" borderId="4" applyAlignment="1" pivotButton="0" quotePrefix="0" xfId="1">
      <alignment horizontal="center" vertical="center"/>
    </xf>
    <xf numFmtId="14" fontId="15" fillId="3" borderId="4" applyAlignment="1" pivotButton="0" quotePrefix="0" xfId="1">
      <alignment horizontal="center" vertical="center"/>
    </xf>
    <xf numFmtId="0" fontId="15" fillId="3" borderId="4" applyAlignment="1" pivotButton="0" quotePrefix="0" xfId="1">
      <alignment horizontal="center" vertical="center"/>
    </xf>
    <xf numFmtId="0" fontId="15" fillId="3" borderId="15" applyAlignment="1" pivotButton="0" quotePrefix="0" xfId="1">
      <alignment horizontal="center" vertical="center"/>
    </xf>
    <xf numFmtId="1" fontId="15" fillId="16" borderId="0" applyAlignment="1" pivotButton="0" quotePrefix="0" xfId="1">
      <alignment horizontal="center" vertical="center"/>
    </xf>
    <xf numFmtId="1" fontId="36" fillId="16" borderId="0" applyAlignment="1" pivotButton="0" quotePrefix="0" xfId="1">
      <alignment horizontal="center" vertical="center"/>
    </xf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0" applyAlignment="1" applyProtection="1" pivotButton="0" quotePrefix="0" xfId="1">
      <alignment horizontal="center"/>
      <protection locked="0" hidden="0"/>
    </xf>
    <xf numFmtId="0" fontId="37" fillId="9" borderId="0" applyAlignment="1" pivotButton="0" quotePrefix="0" xfId="1">
      <alignment horizontal="center" vertical="center"/>
    </xf>
    <xf numFmtId="10" fontId="26" fillId="11" borderId="20" applyAlignment="1" pivotButton="0" quotePrefix="0" xfId="0">
      <alignment horizontal="center"/>
    </xf>
    <xf numFmtId="0" fontId="1" fillId="0" borderId="0" applyAlignment="1" pivotButton="0" quotePrefix="0" xfId="1">
      <alignment horizontal="center"/>
    </xf>
    <xf numFmtId="0" fontId="30" fillId="17" borderId="8" applyAlignment="1" pivotButton="0" quotePrefix="0" xfId="1">
      <alignment horizontal="center" vertical="center"/>
    </xf>
    <xf numFmtId="14" fontId="30" fillId="17" borderId="8" applyAlignment="1" pivotButton="0" quotePrefix="0" xfId="1">
      <alignment horizontal="center" vertical="center"/>
    </xf>
    <xf numFmtId="0" fontId="30" fillId="17" borderId="8" applyAlignment="1" pivotButton="0" quotePrefix="0" xfId="1">
      <alignment horizontal="center" vertical="center"/>
    </xf>
    <xf numFmtId="0" fontId="15" fillId="17" borderId="8" applyAlignment="1" pivotButton="0" quotePrefix="0" xfId="1">
      <alignment horizontal="center" vertical="center"/>
    </xf>
    <xf numFmtId="0" fontId="15" fillId="17" borderId="9" applyAlignment="1" pivotButton="0" quotePrefix="0" xfId="1">
      <alignment horizontal="center" vertical="center"/>
    </xf>
    <xf numFmtId="0" fontId="16" fillId="15" borderId="8" applyAlignment="1" pivotButton="0" quotePrefix="0" xfId="0">
      <alignment horizontal="center" vertical="center"/>
    </xf>
    <xf numFmtId="0" fontId="15" fillId="15" borderId="8" applyAlignment="1" applyProtection="1" pivotButton="0" quotePrefix="0" xfId="1">
      <alignment horizontal="center" vertical="center"/>
      <protection locked="0" hidden="0"/>
    </xf>
    <xf numFmtId="0" fontId="15" fillId="15" borderId="9" applyAlignment="1" applyProtection="1" pivotButton="0" quotePrefix="0" xfId="1">
      <alignment horizontal="center" vertical="center"/>
      <protection locked="0" hidden="0"/>
    </xf>
    <xf numFmtId="0" fontId="15" fillId="15" borderId="2" applyAlignment="1" pivotButton="0" quotePrefix="0" xfId="0">
      <alignment horizontal="center" vertical="center"/>
    </xf>
    <xf numFmtId="0" fontId="15" fillId="15" borderId="2" applyAlignment="1" applyProtection="1" pivotButton="0" quotePrefix="0" xfId="1">
      <alignment horizontal="center" vertical="center"/>
      <protection locked="0" hidden="0"/>
    </xf>
    <xf numFmtId="0" fontId="15" fillId="15" borderId="11" applyAlignment="1" applyProtection="1" pivotButton="0" quotePrefix="0" xfId="1">
      <alignment horizontal="center" vertical="center"/>
      <protection locked="0" hidden="0"/>
    </xf>
    <xf numFmtId="0" fontId="16" fillId="15" borderId="2" applyAlignment="1" pivotButton="0" quotePrefix="0" xfId="0">
      <alignment horizontal="center" vertical="center"/>
    </xf>
    <xf numFmtId="14" fontId="31" fillId="15" borderId="2" applyAlignment="1" pivotButton="0" quotePrefix="0" xfId="1">
      <alignment horizontal="center" vertical="center"/>
    </xf>
    <xf numFmtId="0" fontId="15" fillId="15" borderId="13" applyAlignment="1" pivotButton="0" quotePrefix="0" xfId="0">
      <alignment horizontal="center" vertical="center"/>
    </xf>
    <xf numFmtId="0" fontId="15" fillId="15" borderId="13" applyAlignment="1" applyProtection="1" pivotButton="0" quotePrefix="0" xfId="1">
      <alignment horizontal="center" vertical="center"/>
      <protection locked="0" hidden="0"/>
    </xf>
    <xf numFmtId="0" fontId="15" fillId="15" borderId="14" applyAlignment="1" applyProtection="1" pivotButton="0" quotePrefix="0" xfId="1">
      <alignment horizontal="center" vertical="center"/>
      <protection locked="0" hidden="0"/>
    </xf>
    <xf numFmtId="14" fontId="30" fillId="17" borderId="13" applyAlignment="1" pivotButton="0" quotePrefix="0" xfId="1">
      <alignment horizontal="center" vertical="center"/>
    </xf>
    <xf numFmtId="0" fontId="30" fillId="17" borderId="13" applyAlignment="1" pivotButton="0" quotePrefix="0" xfId="1">
      <alignment horizontal="center" vertical="center"/>
    </xf>
    <xf numFmtId="0" fontId="30" fillId="17" borderId="13" applyAlignment="1" pivotButton="0" quotePrefix="0" xfId="1">
      <alignment horizontal="center" vertical="center"/>
    </xf>
    <xf numFmtId="0" fontId="15" fillId="17" borderId="13" applyAlignment="1" pivotButton="0" quotePrefix="0" xfId="1">
      <alignment horizontal="center" vertical="center"/>
    </xf>
    <xf numFmtId="0" fontId="15" fillId="17" borderId="14" applyAlignment="1" pivotButton="0" quotePrefix="0" xfId="1">
      <alignment horizontal="center" vertical="center"/>
    </xf>
    <xf numFmtId="14" fontId="15" fillId="13" borderId="13" applyAlignment="1" pivotButton="0" quotePrefix="0" xfId="1">
      <alignment horizontal="center" vertical="center"/>
    </xf>
    <xf numFmtId="0" fontId="15" fillId="13" borderId="13" applyAlignment="1" pivotButton="0" quotePrefix="0" xfId="1">
      <alignment horizontal="center" vertical="center"/>
    </xf>
    <xf numFmtId="0" fontId="15" fillId="13" borderId="13" applyAlignment="1" pivotButton="0" quotePrefix="0" xfId="1">
      <alignment horizontal="center" vertical="center"/>
    </xf>
    <xf numFmtId="0" fontId="15" fillId="13" borderId="14" applyAlignment="1" pivotButton="0" quotePrefix="0" xfId="1">
      <alignment horizontal="center" vertical="center"/>
    </xf>
    <xf numFmtId="14" fontId="30" fillId="9" borderId="8" applyAlignment="1" pivotButton="0" quotePrefix="0" xfId="1">
      <alignment horizontal="center" vertical="center"/>
    </xf>
    <xf numFmtId="0" fontId="30" fillId="9" borderId="8" applyAlignment="1" pivotButton="0" quotePrefix="0" xfId="1">
      <alignment horizontal="center" vertical="center"/>
    </xf>
    <xf numFmtId="0" fontId="30" fillId="9" borderId="8" applyAlignment="1" pivotButton="0" quotePrefix="0" xfId="1">
      <alignment horizontal="center" vertical="center" wrapText="1" shrinkToFit="1"/>
    </xf>
    <xf numFmtId="0" fontId="30" fillId="9" borderId="8" applyAlignment="1" pivotButton="0" quotePrefix="0" xfId="1">
      <alignment horizontal="center" vertical="center"/>
    </xf>
    <xf numFmtId="14" fontId="30" fillId="9" borderId="13" applyAlignment="1" pivotButton="0" quotePrefix="0" xfId="1">
      <alignment horizontal="center" vertical="center"/>
    </xf>
    <xf numFmtId="14" fontId="30" fillId="16" borderId="8" applyAlignment="1" pivotButton="0" quotePrefix="0" xfId="1">
      <alignment horizontal="center" vertical="center"/>
    </xf>
    <xf numFmtId="0" fontId="30" fillId="16" borderId="8" applyAlignment="1" pivotButton="0" quotePrefix="0" xfId="1">
      <alignment horizontal="center" vertical="center"/>
    </xf>
    <xf numFmtId="0" fontId="30" fillId="16" borderId="8" applyAlignment="1" pivotButton="0" quotePrefix="0" xfId="1">
      <alignment horizontal="center" vertical="center" wrapText="1" shrinkToFit="1"/>
    </xf>
    <xf numFmtId="0" fontId="30" fillId="16" borderId="8" applyAlignment="1" pivotButton="0" quotePrefix="0" xfId="1">
      <alignment horizontal="center" vertical="center"/>
    </xf>
    <xf numFmtId="14" fontId="30" fillId="16" borderId="13" applyAlignment="1" pivotButton="0" quotePrefix="0" xfId="1">
      <alignment horizontal="center" vertical="center"/>
    </xf>
    <xf numFmtId="0" fontId="31" fillId="16" borderId="8" applyAlignment="1" pivotButton="0" quotePrefix="0" xfId="1">
      <alignment horizontal="center" vertical="center" wrapText="1" shrinkToFit="1"/>
    </xf>
    <xf numFmtId="0" fontId="30" fillId="16" borderId="13" applyAlignment="1" pivotButton="0" quotePrefix="0" xfId="1">
      <alignment horizontal="center" vertical="center"/>
    </xf>
    <xf numFmtId="14" fontId="31" fillId="16" borderId="13" applyAlignment="1" pivotButton="0" quotePrefix="0" xfId="1">
      <alignment horizontal="center" vertical="center"/>
    </xf>
    <xf numFmtId="0" fontId="30" fillId="16" borderId="13" applyAlignment="1" pivotButton="0" quotePrefix="0" xfId="1">
      <alignment horizontal="center" vertical="center" wrapText="1" shrinkToFit="1"/>
    </xf>
    <xf numFmtId="0" fontId="30" fillId="16" borderId="13" applyAlignment="1" pivotButton="0" quotePrefix="0" xfId="1">
      <alignment horizontal="center" vertical="center"/>
    </xf>
    <xf numFmtId="0" fontId="17" fillId="16" borderId="14" applyAlignment="1" pivotButton="0" quotePrefix="0" xfId="1">
      <alignment horizontal="center" vertical="center"/>
    </xf>
    <xf numFmtId="0" fontId="30" fillId="9" borderId="13" applyAlignment="1" pivotButton="0" quotePrefix="0" xfId="1">
      <alignment horizontal="center" vertical="center"/>
    </xf>
    <xf numFmtId="14" fontId="31" fillId="9" borderId="13" applyAlignment="1" pivotButton="0" quotePrefix="0" xfId="1">
      <alignment horizontal="center" vertical="center"/>
    </xf>
    <xf numFmtId="0" fontId="30" fillId="9" borderId="13" applyAlignment="1" pivotButton="0" quotePrefix="0" xfId="1">
      <alignment horizontal="center" vertical="center" wrapText="1" shrinkToFit="1"/>
    </xf>
    <xf numFmtId="0" fontId="30" fillId="9" borderId="13" applyAlignment="1" pivotButton="0" quotePrefix="0" xfId="1">
      <alignment horizontal="center" vertical="center"/>
    </xf>
    <xf numFmtId="0" fontId="15" fillId="9" borderId="8" applyAlignment="1" pivotButton="0" quotePrefix="0" xfId="0">
      <alignment horizontal="center" vertical="center"/>
    </xf>
    <xf numFmtId="0" fontId="16" fillId="16" borderId="8" applyAlignment="1" pivotButton="0" quotePrefix="0" xfId="0">
      <alignment horizontal="center" vertical="center"/>
    </xf>
    <xf numFmtId="0" fontId="15" fillId="16" borderId="13" applyAlignment="1" pivotButton="0" quotePrefix="0" xfId="0">
      <alignment horizontal="center" vertical="center"/>
    </xf>
    <xf numFmtId="0" fontId="16" fillId="9" borderId="2" applyAlignment="1" pivotButton="0" quotePrefix="0" xfId="0">
      <alignment horizontal="center" vertical="center"/>
    </xf>
    <xf numFmtId="0" fontId="14" fillId="23" borderId="0" applyAlignment="1" pivotButton="0" quotePrefix="0" xfId="1">
      <alignment horizontal="center" vertical="center"/>
    </xf>
    <xf numFmtId="0" fontId="14" fillId="23" borderId="29" applyAlignment="1" pivotButton="0" quotePrefix="0" xfId="1">
      <alignment horizontal="center" vertical="center"/>
    </xf>
    <xf numFmtId="0" fontId="14" fillId="35" borderId="0" applyAlignment="1" pivotButton="0" quotePrefix="0" xfId="1">
      <alignment horizontal="center" vertical="center"/>
    </xf>
    <xf numFmtId="0" fontId="14" fillId="35" borderId="29" applyAlignment="1" pivotButton="0" quotePrefix="0" xfId="1">
      <alignment horizontal="center" vertical="center"/>
    </xf>
    <xf numFmtId="0" fontId="14" fillId="36" borderId="0" applyAlignment="1" pivotButton="0" quotePrefix="0" xfId="1">
      <alignment horizontal="center" vertical="center"/>
    </xf>
    <xf numFmtId="0" fontId="14" fillId="36" borderId="29" applyAlignment="1" pivotButton="0" quotePrefix="0" xfId="1">
      <alignment horizontal="center" vertical="center"/>
    </xf>
    <xf numFmtId="0" fontId="14" fillId="34" borderId="0" applyAlignment="1" pivotButton="0" quotePrefix="0" xfId="1">
      <alignment horizontal="center" vertical="center"/>
    </xf>
    <xf numFmtId="0" fontId="14" fillId="34" borderId="29" applyAlignment="1" pivotButton="0" quotePrefix="0" xfId="1">
      <alignment horizontal="center" vertical="center"/>
    </xf>
    <xf numFmtId="0" fontId="14" fillId="37" borderId="0" applyAlignment="1" pivotButton="0" quotePrefix="0" xfId="1">
      <alignment horizontal="center" vertical="center"/>
    </xf>
    <xf numFmtId="0" fontId="14" fillId="37" borderId="29" applyAlignment="1" pivotButton="0" quotePrefix="0" xfId="1">
      <alignment horizontal="center" vertical="center"/>
    </xf>
    <xf numFmtId="0" fontId="14" fillId="38" borderId="0" applyAlignment="1" pivotButton="0" quotePrefix="0" xfId="1">
      <alignment horizontal="center" vertical="center"/>
    </xf>
    <xf numFmtId="0" fontId="14" fillId="38" borderId="29" applyAlignment="1" pivotButton="0" quotePrefix="0" xfId="1">
      <alignment horizontal="center" vertical="center"/>
    </xf>
    <xf numFmtId="0" fontId="14" fillId="41" borderId="0" applyAlignment="1" pivotButton="0" quotePrefix="0" xfId="1">
      <alignment horizontal="center" vertical="center"/>
    </xf>
    <xf numFmtId="0" fontId="14" fillId="41" borderId="29" applyAlignment="1" pivotButton="0" quotePrefix="0" xfId="1">
      <alignment horizontal="center" vertical="center"/>
    </xf>
    <xf numFmtId="0" fontId="15" fillId="0" borderId="0" applyAlignment="1" pivotButton="0" quotePrefix="0" xfId="1">
      <alignment vertical="center"/>
    </xf>
    <xf numFmtId="0" fontId="15" fillId="19" borderId="7" applyAlignment="1" pivotButton="0" quotePrefix="0" xfId="1">
      <alignment horizontal="center" vertical="center"/>
    </xf>
    <xf numFmtId="0" fontId="15" fillId="28" borderId="0" applyAlignment="1" pivotButton="0" quotePrefix="0" xfId="1">
      <alignment horizontal="center" vertical="center"/>
    </xf>
    <xf numFmtId="0" fontId="15" fillId="19" borderId="10" applyAlignment="1" pivotButton="0" quotePrefix="0" xfId="1">
      <alignment horizontal="center" vertical="center"/>
    </xf>
    <xf numFmtId="0" fontId="15" fillId="19" borderId="12" applyAlignment="1" pivotButton="0" quotePrefix="0" xfId="1">
      <alignment horizontal="center" vertical="center"/>
    </xf>
    <xf numFmtId="0" fontId="15" fillId="3" borderId="7" applyAlignment="1" pivotButton="0" quotePrefix="0" xfId="1">
      <alignment horizontal="center" vertical="center"/>
    </xf>
    <xf numFmtId="0" fontId="15" fillId="3" borderId="10" applyAlignment="1" pivotButton="0" quotePrefix="0" xfId="1">
      <alignment horizontal="center" vertical="center"/>
    </xf>
    <xf numFmtId="0" fontId="15" fillId="3" borderId="12" applyAlignment="1" pivotButton="0" quotePrefix="0" xfId="1">
      <alignment horizontal="center" vertical="center"/>
    </xf>
    <xf numFmtId="0" fontId="15" fillId="3" borderId="47" applyAlignment="1" pivotButton="0" quotePrefix="0" xfId="1">
      <alignment horizontal="center" vertical="center"/>
    </xf>
    <xf numFmtId="0" fontId="15" fillId="7" borderId="7" applyAlignment="1" pivotButton="0" quotePrefix="0" xfId="1">
      <alignment horizontal="center" vertical="center"/>
    </xf>
    <xf numFmtId="0" fontId="15" fillId="7" borderId="10" applyAlignment="1" pivotButton="0" quotePrefix="0" xfId="1">
      <alignment horizontal="center" vertical="center"/>
    </xf>
    <xf numFmtId="0" fontId="15" fillId="7" borderId="33" applyAlignment="1" pivotButton="0" quotePrefix="0" xfId="1">
      <alignment horizontal="center" vertical="center"/>
    </xf>
    <xf numFmtId="0" fontId="15" fillId="7" borderId="12" applyAlignment="1" pivotButton="0" quotePrefix="0" xfId="1">
      <alignment horizontal="center" vertical="center"/>
    </xf>
    <xf numFmtId="0" fontId="15" fillId="7" borderId="47" applyAlignment="1" pivotButton="0" quotePrefix="0" xfId="1">
      <alignment horizontal="center" vertical="center"/>
    </xf>
    <xf numFmtId="0" fontId="15" fillId="15" borderId="7" applyAlignment="1" pivotButton="0" quotePrefix="0" xfId="1">
      <alignment horizontal="center" vertical="center"/>
    </xf>
    <xf numFmtId="0" fontId="15" fillId="15" borderId="10" applyAlignment="1" pivotButton="0" quotePrefix="0" xfId="1">
      <alignment horizontal="center" vertical="center"/>
    </xf>
    <xf numFmtId="0" fontId="15" fillId="15" borderId="12" applyAlignment="1" pivotButton="0" quotePrefix="0" xfId="1">
      <alignment horizontal="center" vertical="center"/>
    </xf>
    <xf numFmtId="0" fontId="15" fillId="16" borderId="7" applyAlignment="1" pivotButton="0" quotePrefix="0" xfId="1">
      <alignment horizontal="center" vertical="center"/>
    </xf>
    <xf numFmtId="0" fontId="15" fillId="16" borderId="10" applyAlignment="1" pivotButton="0" quotePrefix="0" xfId="1">
      <alignment horizontal="center" vertical="center"/>
    </xf>
    <xf numFmtId="0" fontId="15" fillId="16" borderId="12" applyAlignment="1" pivotButton="0" quotePrefix="0" xfId="1">
      <alignment horizontal="center" vertical="center"/>
    </xf>
    <xf numFmtId="0" fontId="15" fillId="9" borderId="7" applyAlignment="1" pivotButton="0" quotePrefix="0" xfId="1">
      <alignment horizontal="center" vertical="center"/>
    </xf>
    <xf numFmtId="0" fontId="15" fillId="9" borderId="10" applyAlignment="1" pivotButton="0" quotePrefix="0" xfId="1">
      <alignment horizontal="center" vertical="center"/>
    </xf>
    <xf numFmtId="0" fontId="15" fillId="9" borderId="12" applyAlignment="1" pivotButton="0" quotePrefix="0" xfId="1">
      <alignment horizontal="center" vertical="center"/>
    </xf>
    <xf numFmtId="0" fontId="15" fillId="14" borderId="7" applyAlignment="1" pivotButton="0" quotePrefix="0" xfId="1">
      <alignment horizontal="center" vertical="center"/>
    </xf>
    <xf numFmtId="0" fontId="15" fillId="14" borderId="10" applyAlignment="1" pivotButton="0" quotePrefix="0" xfId="1">
      <alignment horizontal="center" vertical="center"/>
    </xf>
    <xf numFmtId="0" fontId="15" fillId="14" borderId="12" applyAlignment="1" pivotButton="0" quotePrefix="0" xfId="1">
      <alignment horizontal="center" vertical="center"/>
    </xf>
    <xf numFmtId="0" fontId="15" fillId="17" borderId="7" applyAlignment="1" pivotButton="0" quotePrefix="0" xfId="1">
      <alignment horizontal="center" vertical="center"/>
    </xf>
    <xf numFmtId="0" fontId="15" fillId="17" borderId="10" applyAlignment="1" pivotButton="0" quotePrefix="0" xfId="1">
      <alignment horizontal="center" vertical="center"/>
    </xf>
    <xf numFmtId="0" fontId="15" fillId="17" borderId="12" applyAlignment="1" pivotButton="0" quotePrefix="0" xfId="1">
      <alignment horizontal="center" vertical="center"/>
    </xf>
    <xf numFmtId="0" fontId="15" fillId="13" borderId="7" applyAlignment="1" pivotButton="0" quotePrefix="0" xfId="1">
      <alignment horizontal="center" vertical="center"/>
    </xf>
    <xf numFmtId="0" fontId="15" fillId="13" borderId="10" applyAlignment="1" pivotButton="0" quotePrefix="0" xfId="1">
      <alignment horizontal="center" vertical="center"/>
    </xf>
    <xf numFmtId="0" fontId="15" fillId="13" borderId="12" applyAlignment="1" pivotButton="0" quotePrefix="0" xfId="1">
      <alignment horizontal="center" vertical="center"/>
    </xf>
    <xf numFmtId="0" fontId="17" fillId="28" borderId="0" applyAlignment="1" pivotButton="0" quotePrefix="0" xfId="1">
      <alignment horizontal="center" vertical="center"/>
    </xf>
    <xf numFmtId="0" fontId="15" fillId="28" borderId="0" applyAlignment="1" pivotButton="0" quotePrefix="0" xfId="1">
      <alignment horizontal="center" vertical="center"/>
    </xf>
    <xf numFmtId="0" fontId="16" fillId="28" borderId="0" applyAlignment="1" pivotButton="0" quotePrefix="0" xfId="0">
      <alignment horizontal="center" vertical="center"/>
    </xf>
    <xf numFmtId="0" fontId="31" fillId="33" borderId="0" applyAlignment="1" pivotButton="0" quotePrefix="0" xfId="0">
      <alignment horizontal="center" vertical="center"/>
    </xf>
    <xf numFmtId="0" fontId="31" fillId="29" borderId="0" applyAlignment="1" pivotButton="0" quotePrefix="0" xfId="0">
      <alignment horizontal="center" vertical="center"/>
    </xf>
    <xf numFmtId="0" fontId="31" fillId="30" borderId="0" applyAlignment="1" pivotButton="0" quotePrefix="0" xfId="0">
      <alignment horizontal="center" vertical="center"/>
    </xf>
    <xf numFmtId="0" fontId="31" fillId="27" borderId="0" applyAlignment="1" pivotButton="0" quotePrefix="0" xfId="0">
      <alignment horizontal="center" vertical="center"/>
    </xf>
    <xf numFmtId="0" fontId="31" fillId="31" borderId="0" applyAlignment="1" pivotButton="0" quotePrefix="0" xfId="0">
      <alignment horizontal="center" vertical="center"/>
    </xf>
    <xf numFmtId="0" fontId="31" fillId="20" borderId="0" applyAlignment="1" pivotButton="0" quotePrefix="0" xfId="0">
      <alignment horizontal="center" vertical="center"/>
    </xf>
    <xf numFmtId="0" fontId="31" fillId="32" borderId="0" applyAlignment="1" pivotButton="0" quotePrefix="0" xfId="0">
      <alignment horizontal="center" vertical="center"/>
    </xf>
    <xf numFmtId="0" fontId="30" fillId="0" borderId="0" applyAlignment="1" pivotButton="0" quotePrefix="0" xfId="1">
      <alignment horizontal="center" vertical="center"/>
    </xf>
    <xf numFmtId="0" fontId="31" fillId="22" borderId="0" applyAlignment="1" pivotButton="0" quotePrefix="0" xfId="0">
      <alignment horizontal="center" vertical="center"/>
    </xf>
    <xf numFmtId="0" fontId="15" fillId="16" borderId="19" applyAlignment="1" pivotButton="0" quotePrefix="0" xfId="1">
      <alignment horizontal="center" vertical="center"/>
    </xf>
    <xf numFmtId="0" fontId="31" fillId="39" borderId="0" applyAlignment="1" pivotButton="0" quotePrefix="0" xfId="0">
      <alignment horizontal="center" vertical="center"/>
    </xf>
    <xf numFmtId="0" fontId="0" fillId="16" borderId="0" applyAlignment="1" pivotButton="0" quotePrefix="0" xfId="0">
      <alignment vertical="center"/>
    </xf>
    <xf numFmtId="0" fontId="31" fillId="40" borderId="0" applyAlignment="1" pivotButton="0" quotePrefix="0" xfId="0">
      <alignment horizontal="center" vertical="center"/>
    </xf>
    <xf numFmtId="0" fontId="31" fillId="42" borderId="0" applyAlignment="1" pivotButton="0" quotePrefix="0" xfId="0">
      <alignment horizontal="center" vertical="center"/>
    </xf>
    <xf numFmtId="0" fontId="31" fillId="4" borderId="0" applyAlignment="1" pivotButton="0" quotePrefix="0" xfId="0">
      <alignment horizontal="center" vertical="center"/>
    </xf>
    <xf numFmtId="0" fontId="15" fillId="0" borderId="0" applyAlignment="1" pivotButton="0" quotePrefix="1" xfId="1">
      <alignment horizontal="center" vertical="center"/>
    </xf>
    <xf numFmtId="0" fontId="15" fillId="0" borderId="0" applyAlignment="1" pivotButton="0" quotePrefix="0" xfId="1">
      <alignment horizontal="center" vertical="center"/>
    </xf>
    <xf numFmtId="0" fontId="3" fillId="23" borderId="0" pivotButton="0" quotePrefix="0" xfId="1"/>
    <xf numFmtId="0" fontId="37" fillId="9" borderId="0" applyAlignment="1" pivotButton="0" quotePrefix="0" xfId="1">
      <alignment vertical="center"/>
    </xf>
    <xf numFmtId="0" fontId="38" fillId="9" borderId="0" applyAlignment="1" pivotButton="0" quotePrefix="0" xfId="1">
      <alignment horizontal="center" vertical="center"/>
    </xf>
    <xf numFmtId="1" fontId="0" fillId="0" borderId="0" applyAlignment="1" pivotButton="0" quotePrefix="0" xfId="0">
      <alignment horizontal="center"/>
    </xf>
    <xf numFmtId="0" fontId="41" fillId="2" borderId="0" applyAlignment="1" pivotButton="0" quotePrefix="0" xfId="0">
      <alignment horizontal="center"/>
    </xf>
    <xf numFmtId="0" fontId="40" fillId="2" borderId="0" applyAlignment="1" pivotButton="0" quotePrefix="0" xfId="0">
      <alignment horizontal="center"/>
    </xf>
    <xf numFmtId="1" fontId="0" fillId="23" borderId="0" applyAlignment="1" pivotButton="0" quotePrefix="0" xfId="0">
      <alignment horizontal="center"/>
    </xf>
    <xf numFmtId="0" fontId="41" fillId="2" borderId="58" applyAlignment="1" pivotButton="0" quotePrefix="0" xfId="0">
      <alignment horizontal="center"/>
    </xf>
    <xf numFmtId="0" fontId="41" fillId="2" borderId="58" applyAlignment="1" pivotButton="0" quotePrefix="0" xfId="0">
      <alignment horizontal="center" wrapText="1"/>
    </xf>
    <xf numFmtId="10" fontId="41" fillId="2" borderId="58" applyAlignment="1" pivotButton="0" quotePrefix="0" xfId="0">
      <alignment horizontal="center" wrapText="1"/>
    </xf>
    <xf numFmtId="1" fontId="42" fillId="2" borderId="0" applyAlignment="1" pivotButton="0" quotePrefix="0" xfId="0">
      <alignment horizontal="center"/>
    </xf>
    <xf numFmtId="0" fontId="15" fillId="16" borderId="8" applyAlignment="1" applyProtection="1" pivotButton="0" quotePrefix="0" xfId="1">
      <alignment horizontal="center" vertical="center"/>
      <protection locked="0" hidden="0"/>
    </xf>
    <xf numFmtId="0" fontId="15" fillId="16" borderId="9" applyAlignment="1" applyProtection="1" pivotButton="0" quotePrefix="0" xfId="1">
      <alignment horizontal="center" vertical="center"/>
      <protection locked="0" hidden="0"/>
    </xf>
    <xf numFmtId="0" fontId="15" fillId="16" borderId="47" applyAlignment="1" pivotButton="0" quotePrefix="0" xfId="1">
      <alignment horizontal="center" vertical="center"/>
    </xf>
    <xf numFmtId="0" fontId="15" fillId="16" borderId="11" applyAlignment="1" applyProtection="1" pivotButton="0" quotePrefix="0" xfId="1">
      <alignment horizontal="center" vertical="center"/>
      <protection locked="0" hidden="0"/>
    </xf>
    <xf numFmtId="0" fontId="16" fillId="16" borderId="11" applyAlignment="1" applyProtection="1" pivotButton="0" quotePrefix="0" xfId="0">
      <alignment horizontal="center" vertical="center"/>
      <protection locked="0" hidden="0"/>
    </xf>
    <xf numFmtId="0" fontId="15" fillId="9" borderId="2" applyAlignment="1" applyProtection="1" pivotButton="0" quotePrefix="0" xfId="1">
      <alignment horizontal="center" vertical="center"/>
      <protection locked="0" hidden="0"/>
    </xf>
    <xf numFmtId="0" fontId="15" fillId="9" borderId="8" applyAlignment="1" applyProtection="1" pivotButton="0" quotePrefix="0" xfId="1">
      <alignment horizontal="center" vertical="center"/>
      <protection locked="0" hidden="0"/>
    </xf>
    <xf numFmtId="0" fontId="16" fillId="9" borderId="2" applyAlignment="1" pivotButton="0" quotePrefix="0" xfId="0">
      <alignment horizontal="center" vertical="center"/>
    </xf>
    <xf numFmtId="14" fontId="15" fillId="16" borderId="3" applyAlignment="1" pivotButton="0" quotePrefix="0" xfId="1">
      <alignment horizontal="center" vertical="center"/>
    </xf>
    <xf numFmtId="0" fontId="15" fillId="16" borderId="59" applyAlignment="1" pivotButton="0" quotePrefix="0" xfId="1">
      <alignment horizontal="center" vertical="center"/>
    </xf>
    <xf numFmtId="0" fontId="15" fillId="16" borderId="3" applyAlignment="1" pivotButton="0" quotePrefix="0" xfId="1">
      <alignment horizontal="center" vertical="center"/>
    </xf>
    <xf numFmtId="0" fontId="15" fillId="16" borderId="3" applyAlignment="1" pivotButton="0" quotePrefix="0" xfId="0">
      <alignment horizontal="center" vertical="center"/>
    </xf>
    <xf numFmtId="0" fontId="15" fillId="16" borderId="3" applyAlignment="1" pivotButton="0" quotePrefix="0" xfId="1">
      <alignment horizontal="center" vertical="center"/>
    </xf>
    <xf numFmtId="0" fontId="30" fillId="16" borderId="3" applyAlignment="1" pivotButton="0" quotePrefix="0" xfId="1">
      <alignment horizontal="center" vertical="center"/>
    </xf>
    <xf numFmtId="0" fontId="15" fillId="16" borderId="3" applyAlignment="1" applyProtection="1" pivotButton="0" quotePrefix="0" xfId="1">
      <alignment horizontal="center" vertical="center"/>
      <protection locked="0" hidden="0"/>
    </xf>
    <xf numFmtId="0" fontId="15" fillId="16" borderId="34" applyAlignment="1" applyProtection="1" pivotButton="0" quotePrefix="0" xfId="1">
      <alignment horizontal="center" vertical="center"/>
      <protection locked="0" hidden="0"/>
    </xf>
    <xf numFmtId="0" fontId="15" fillId="9" borderId="60" applyAlignment="1" applyProtection="1" pivotButton="0" quotePrefix="0" xfId="1">
      <alignment horizontal="center" vertical="center"/>
      <protection locked="0" hidden="0"/>
    </xf>
    <xf numFmtId="0" fontId="15" fillId="9" borderId="9" applyAlignment="1" applyProtection="1" pivotButton="0" quotePrefix="0" xfId="1">
      <alignment horizontal="center" vertical="center"/>
      <protection locked="0" hidden="0"/>
    </xf>
    <xf numFmtId="0" fontId="15" fillId="9" borderId="11" applyAlignment="1" applyProtection="1" pivotButton="0" quotePrefix="0" xfId="1">
      <alignment horizontal="center" vertical="center"/>
      <protection locked="0" hidden="0"/>
    </xf>
    <xf numFmtId="14" fontId="15" fillId="9" borderId="17" applyAlignment="1" pivotButton="0" quotePrefix="0" xfId="1">
      <alignment horizontal="center" vertical="center"/>
    </xf>
    <xf numFmtId="0" fontId="15" fillId="9" borderId="13" applyAlignment="1" pivotButton="0" quotePrefix="0" xfId="0">
      <alignment horizontal="center" vertical="center"/>
    </xf>
    <xf numFmtId="0" fontId="15" fillId="9" borderId="17" applyAlignment="1" applyProtection="1" pivotButton="0" quotePrefix="0" xfId="1">
      <alignment horizontal="center" vertical="center"/>
      <protection locked="0" hidden="0"/>
    </xf>
    <xf numFmtId="0" fontId="15" fillId="9" borderId="13" applyAlignment="1" applyProtection="1" pivotButton="0" quotePrefix="0" xfId="1">
      <alignment horizontal="center" vertical="center"/>
      <protection locked="0" hidden="0"/>
    </xf>
    <xf numFmtId="0" fontId="15" fillId="9" borderId="14" applyAlignment="1" applyProtection="1" pivotButton="0" quotePrefix="0" xfId="1">
      <alignment horizontal="center" vertical="center"/>
      <protection locked="0" hidden="0"/>
    </xf>
    <xf numFmtId="0" fontId="43" fillId="0" borderId="0" applyAlignment="1" pivotButton="0" quotePrefix="0" xfId="0">
      <alignment horizontal="center"/>
    </xf>
    <xf numFmtId="0" fontId="44" fillId="0" borderId="0" pivotButton="0" quotePrefix="0" xfId="0"/>
    <xf numFmtId="0" fontId="0" fillId="20" borderId="0" pivotButton="0" quotePrefix="0" xfId="0"/>
    <xf numFmtId="0" fontId="45" fillId="11" borderId="0" applyAlignment="1" pivotButton="0" quotePrefix="0" xfId="0">
      <alignment horizontal="center" vertical="center" textRotation="180"/>
    </xf>
    <xf numFmtId="0" fontId="45" fillId="11" borderId="65" applyAlignment="1" pivotButton="0" quotePrefix="0" xfId="0">
      <alignment horizontal="center" vertical="center" textRotation="180"/>
    </xf>
    <xf numFmtId="0" fontId="46" fillId="2" borderId="67" applyAlignment="1" pivotButton="0" quotePrefix="0" xfId="0">
      <alignment horizontal="center"/>
    </xf>
    <xf numFmtId="0" fontId="47" fillId="11" borderId="67" applyAlignment="1" pivotButton="0" quotePrefix="0" xfId="0">
      <alignment horizontal="center"/>
    </xf>
    <xf numFmtId="0" fontId="48" fillId="43" borderId="67" applyAlignment="1" pivotButton="0" quotePrefix="0" xfId="0">
      <alignment horizontal="center"/>
    </xf>
    <xf numFmtId="0" fontId="48" fillId="44" borderId="67" applyAlignment="1" pivotButton="0" quotePrefix="0" xfId="0">
      <alignment horizontal="center"/>
    </xf>
    <xf numFmtId="0" fontId="46" fillId="2" borderId="68" applyAlignment="1" pivotButton="0" quotePrefix="0" xfId="0">
      <alignment horizontal="center"/>
    </xf>
    <xf numFmtId="0" fontId="49" fillId="5" borderId="62" applyAlignment="1" pivotButton="0" quotePrefix="0" xfId="0">
      <alignment horizontal="center"/>
    </xf>
    <xf numFmtId="0" fontId="49" fillId="24" borderId="62" applyAlignment="1" pivotButton="0" quotePrefix="0" xfId="0">
      <alignment horizontal="center"/>
    </xf>
    <xf numFmtId="0" fontId="49" fillId="5" borderId="63" applyAlignment="1" pivotButton="0" quotePrefix="0" xfId="0">
      <alignment horizontal="center"/>
    </xf>
    <xf numFmtId="0" fontId="49" fillId="5" borderId="0" applyAlignment="1" pivotButton="0" quotePrefix="0" xfId="0">
      <alignment horizontal="center"/>
    </xf>
    <xf numFmtId="0" fontId="49" fillId="24" borderId="0" applyAlignment="1" pivotButton="0" quotePrefix="0" xfId="0">
      <alignment horizontal="center"/>
    </xf>
    <xf numFmtId="0" fontId="49" fillId="43" borderId="0" applyAlignment="1" pivotButton="0" quotePrefix="0" xfId="0">
      <alignment horizontal="center"/>
    </xf>
    <xf numFmtId="0" fontId="49" fillId="2" borderId="0" applyAlignment="1" pivotButton="0" quotePrefix="0" xfId="0">
      <alignment horizontal="center"/>
    </xf>
    <xf numFmtId="0" fontId="49" fillId="5" borderId="65" applyAlignment="1" pivotButton="0" quotePrefix="0" xfId="0">
      <alignment horizontal="center"/>
    </xf>
    <xf numFmtId="0" fontId="49" fillId="11" borderId="0" applyAlignment="1" pivotButton="0" quotePrefix="0" xfId="0">
      <alignment horizontal="center"/>
    </xf>
    <xf numFmtId="0" fontId="21" fillId="2" borderId="0" applyAlignment="1" pivotButton="0" quotePrefix="0" xfId="0">
      <alignment horizontal="center"/>
    </xf>
    <xf numFmtId="0" fontId="49" fillId="2" borderId="65" applyAlignment="1" pivotButton="0" quotePrefix="0" xfId="0">
      <alignment horizontal="center"/>
    </xf>
    <xf numFmtId="0" fontId="49" fillId="44" borderId="0" applyAlignment="1" pivotButton="0" quotePrefix="0" xfId="0">
      <alignment horizontal="center"/>
    </xf>
    <xf numFmtId="0" fontId="49" fillId="12" borderId="0" applyAlignment="1" pivotButton="0" quotePrefix="0" xfId="0">
      <alignment horizontal="center"/>
    </xf>
    <xf numFmtId="0" fontId="49" fillId="2" borderId="67" applyAlignment="1" pivotButton="0" quotePrefix="0" xfId="0">
      <alignment horizontal="center"/>
    </xf>
    <xf numFmtId="0" fontId="49" fillId="24" borderId="67" applyAlignment="1" pivotButton="0" quotePrefix="0" xfId="0">
      <alignment horizontal="center"/>
    </xf>
    <xf numFmtId="0" fontId="49" fillId="12" borderId="67" applyAlignment="1" pivotButton="0" quotePrefix="0" xfId="0">
      <alignment horizontal="center"/>
    </xf>
    <xf numFmtId="0" fontId="49" fillId="11" borderId="67" applyAlignment="1" pivotButton="0" quotePrefix="0" xfId="0">
      <alignment horizontal="center"/>
    </xf>
    <xf numFmtId="0" fontId="49" fillId="2" borderId="68" applyAlignment="1" pivotButton="0" quotePrefix="0" xfId="0">
      <alignment horizontal="center"/>
    </xf>
    <xf numFmtId="0" fontId="21" fillId="2" borderId="62" applyAlignment="1" pivotButton="0" quotePrefix="0" xfId="0">
      <alignment horizontal="center"/>
    </xf>
    <xf numFmtId="0" fontId="21" fillId="2" borderId="65" applyAlignment="1" pivotButton="0" quotePrefix="0" xfId="0">
      <alignment horizontal="center"/>
    </xf>
    <xf numFmtId="0" fontId="49" fillId="5" borderId="61" applyAlignment="1" pivotButton="0" quotePrefix="0" xfId="0">
      <alignment horizontal="center"/>
    </xf>
    <xf numFmtId="0" fontId="49" fillId="5" borderId="64" applyAlignment="1" pivotButton="0" quotePrefix="0" xfId="0">
      <alignment horizontal="center"/>
    </xf>
    <xf numFmtId="0" fontId="21" fillId="2" borderId="64" applyAlignment="1" pivotButton="0" quotePrefix="0" xfId="0">
      <alignment horizontal="center"/>
    </xf>
    <xf numFmtId="0" fontId="49" fillId="2" borderId="64" applyAlignment="1" pivotButton="0" quotePrefix="0" xfId="0">
      <alignment horizontal="center"/>
    </xf>
    <xf numFmtId="0" fontId="49" fillId="2" borderId="66" applyAlignment="1" pivotButton="0" quotePrefix="0" xfId="0">
      <alignment horizontal="center"/>
    </xf>
    <xf numFmtId="0" fontId="45" fillId="11" borderId="64" applyAlignment="1" pivotButton="0" quotePrefix="0" xfId="0">
      <alignment horizontal="center" vertical="center" textRotation="180"/>
    </xf>
    <xf numFmtId="0" fontId="46" fillId="2" borderId="66" applyAlignment="1" pivotButton="0" quotePrefix="0" xfId="0">
      <alignment horizontal="center"/>
    </xf>
    <xf numFmtId="0" fontId="44" fillId="20" borderId="0" pivotButton="0" quotePrefix="0" xfId="0"/>
    <xf numFmtId="0" fontId="11" fillId="9" borderId="2" applyAlignment="1" pivotButton="0" quotePrefix="1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4" fontId="31" fillId="7" borderId="13" applyAlignment="1" pivotButton="0" quotePrefix="0" xfId="1">
      <alignment horizontal="center" vertical="center"/>
    </xf>
    <xf numFmtId="0" fontId="52" fillId="13" borderId="0" applyAlignment="1" pivotButton="0" quotePrefix="0" xfId="0">
      <alignment vertical="center"/>
    </xf>
    <xf numFmtId="0" fontId="52" fillId="13" borderId="41" applyAlignment="1" pivotButton="0" quotePrefix="0" xfId="0">
      <alignment horizontal="center" vertical="center"/>
    </xf>
    <xf numFmtId="0" fontId="52" fillId="26" borderId="35" applyAlignment="1" pivotButton="0" quotePrefix="0" xfId="0">
      <alignment horizontal="center" vertical="center"/>
    </xf>
    <xf numFmtId="0" fontId="52" fillId="27" borderId="37" applyAlignment="1" pivotButton="0" quotePrefix="0" xfId="0">
      <alignment horizontal="center" vertical="center"/>
    </xf>
    <xf numFmtId="0" fontId="52" fillId="26" borderId="36" applyAlignment="1" pivotButton="0" quotePrefix="0" xfId="0">
      <alignment horizontal="center" vertical="center"/>
    </xf>
    <xf numFmtId="14" fontId="53" fillId="27" borderId="4" applyAlignment="1" pivotButton="0" quotePrefix="0" xfId="0">
      <alignment horizontal="center" vertical="center"/>
    </xf>
    <xf numFmtId="0" fontId="53" fillId="13" borderId="0" applyAlignment="1" pivotButton="0" quotePrefix="0" xfId="0">
      <alignment vertical="center"/>
    </xf>
    <xf numFmtId="14" fontId="53" fillId="26" borderId="2" applyAlignment="1" pivotButton="0" quotePrefix="0" xfId="2">
      <alignment horizontal="center" vertical="center"/>
    </xf>
    <xf numFmtId="14" fontId="53" fillId="27" borderId="2" applyAlignment="1" pivotButton="0" quotePrefix="0" xfId="0">
      <alignment horizontal="center" vertical="center"/>
    </xf>
    <xf numFmtId="14" fontId="53" fillId="27" borderId="11" applyAlignment="1" pivotButton="0" quotePrefix="0" xfId="0">
      <alignment horizontal="center" vertical="center"/>
    </xf>
    <xf numFmtId="14" fontId="53" fillId="13" borderId="0" applyAlignment="1" pivotButton="0" quotePrefix="0" xfId="2">
      <alignment horizontal="center" vertical="center"/>
    </xf>
    <xf numFmtId="14" fontId="53" fillId="13" borderId="0" applyAlignment="1" pivotButton="0" quotePrefix="0" xfId="0">
      <alignment horizontal="center" vertical="center"/>
    </xf>
    <xf numFmtId="14" fontId="53" fillId="14" borderId="0" applyAlignment="1" pivotButton="0" quotePrefix="0" xfId="2">
      <alignment horizontal="center" vertical="center"/>
    </xf>
    <xf numFmtId="14" fontId="53" fillId="14" borderId="0" applyAlignment="1" pivotButton="0" quotePrefix="0" xfId="0">
      <alignment horizontal="center" vertical="center"/>
    </xf>
    <xf numFmtId="0" fontId="54" fillId="13" borderId="0" applyAlignment="1" pivotButton="0" quotePrefix="0" xfId="0">
      <alignment vertical="center"/>
    </xf>
    <xf numFmtId="14" fontId="53" fillId="26" borderId="2" applyAlignment="1" pivotButton="0" quotePrefix="1" xfId="2">
      <alignment horizontal="center" vertical="center"/>
    </xf>
    <xf numFmtId="14" fontId="52" fillId="13" borderId="0" applyAlignment="1" pivotButton="0" quotePrefix="0" xfId="0">
      <alignment horizontal="center" vertical="center"/>
    </xf>
    <xf numFmtId="0" fontId="56" fillId="13" borderId="0" applyAlignment="1" pivotButton="0" quotePrefix="0" xfId="0">
      <alignment vertical="center"/>
    </xf>
    <xf numFmtId="0" fontId="55" fillId="13" borderId="0" applyAlignment="1" pivotButton="0" quotePrefix="0" xfId="0">
      <alignment vertical="center"/>
    </xf>
    <xf numFmtId="0" fontId="57" fillId="13" borderId="27" applyAlignment="1" pivotButton="0" quotePrefix="0" xfId="0">
      <alignment horizontal="center" vertical="center"/>
    </xf>
    <xf numFmtId="0" fontId="57" fillId="13" borderId="22" applyAlignment="1" pivotButton="0" quotePrefix="0" xfId="0">
      <alignment horizontal="center" vertical="center"/>
    </xf>
    <xf numFmtId="0" fontId="57" fillId="13" borderId="2" applyAlignment="1" pivotButton="0" quotePrefix="0" xfId="0">
      <alignment horizontal="center" vertical="center"/>
    </xf>
    <xf numFmtId="0" fontId="54" fillId="13" borderId="41" applyAlignment="1" pivotButton="0" quotePrefix="0" xfId="0">
      <alignment horizontal="center" vertical="center"/>
    </xf>
    <xf numFmtId="0" fontId="15" fillId="5" borderId="0" applyAlignment="1" pivotButton="0" quotePrefix="0" xfId="1">
      <alignment horizontal="center" vertical="center"/>
    </xf>
    <xf numFmtId="0" fontId="55" fillId="5" borderId="2" applyAlignment="1" pivotButton="0" quotePrefix="0" xfId="0">
      <alignment horizontal="center" vertical="center"/>
    </xf>
    <xf numFmtId="0" fontId="54" fillId="5" borderId="2" applyAlignment="1" pivotButton="0" quotePrefix="0" xfId="0">
      <alignment horizontal="center" vertical="center"/>
    </xf>
    <xf numFmtId="0" fontId="55" fillId="45" borderId="2" applyAlignment="1" pivotButton="0" quotePrefix="0" xfId="0">
      <alignment horizontal="center" vertical="center"/>
    </xf>
    <xf numFmtId="0" fontId="54" fillId="45" borderId="2" applyAlignment="1" pivotButton="0" quotePrefix="0" xfId="0">
      <alignment horizontal="center" vertical="center"/>
    </xf>
    <xf numFmtId="0" fontId="55" fillId="45" borderId="2" applyAlignment="1" pivotButton="0" quotePrefix="1" xfId="1">
      <alignment horizontal="center" vertical="center"/>
    </xf>
    <xf numFmtId="0" fontId="55" fillId="5" borderId="2" applyAlignment="1" pivotButton="0" quotePrefix="1" xfId="1">
      <alignment horizontal="center" vertical="center"/>
    </xf>
    <xf numFmtId="0" fontId="55" fillId="44" borderId="4" applyAlignment="1" pivotButton="0" quotePrefix="0" xfId="0">
      <alignment horizontal="center" vertical="center"/>
    </xf>
    <xf numFmtId="0" fontId="54" fillId="44" borderId="2" applyAlignment="1" pivotButton="0" quotePrefix="0" xfId="0">
      <alignment horizontal="center" vertical="center"/>
    </xf>
    <xf numFmtId="0" fontId="55" fillId="44" borderId="2" applyAlignment="1" pivotButton="0" quotePrefix="0" xfId="0">
      <alignment horizontal="center" vertical="center"/>
    </xf>
    <xf numFmtId="0" fontId="55" fillId="44" borderId="2" applyAlignment="1" pivotButton="0" quotePrefix="1" xfId="1">
      <alignment horizontal="center" vertical="center"/>
    </xf>
    <xf numFmtId="0" fontId="58" fillId="26" borderId="41" applyAlignment="1" pivotButton="0" quotePrefix="0" xfId="0">
      <alignment horizontal="center" vertical="center"/>
    </xf>
    <xf numFmtId="0" fontId="55" fillId="44" borderId="2" applyAlignment="1" pivotButton="0" quotePrefix="0" xfId="0">
      <alignment horizontal="center"/>
    </xf>
    <xf numFmtId="0" fontId="55" fillId="45" borderId="2" applyAlignment="1" pivotButton="0" quotePrefix="0" xfId="0">
      <alignment horizontal="center"/>
    </xf>
    <xf numFmtId="0" fontId="55" fillId="5" borderId="2" applyAlignment="1" pivotButton="0" quotePrefix="0" xfId="0">
      <alignment horizontal="center"/>
    </xf>
    <xf numFmtId="14" fontId="20" fillId="26" borderId="2" applyAlignment="1" pivotButton="0" quotePrefix="0" xfId="2">
      <alignment horizontal="center" vertical="center"/>
    </xf>
    <xf numFmtId="14" fontId="20" fillId="26" borderId="0" applyAlignment="1" pivotButton="0" quotePrefix="0" xfId="2">
      <alignment horizontal="center" vertical="center"/>
    </xf>
    <xf numFmtId="14" fontId="20" fillId="26" borderId="22" applyAlignment="1" pivotButton="0" quotePrefix="0" xfId="2">
      <alignment horizontal="center" vertical="center"/>
    </xf>
    <xf numFmtId="0" fontId="55" fillId="45" borderId="2" applyAlignment="1" pivotButton="0" quotePrefix="1" xfId="0">
      <alignment horizontal="center" vertical="center" wrapText="1"/>
    </xf>
    <xf numFmtId="0" fontId="55" fillId="44" borderId="2" applyAlignment="1" pivotButton="0" quotePrefix="1" xfId="0">
      <alignment horizontal="center" vertical="center" wrapText="1"/>
    </xf>
    <xf numFmtId="0" fontId="55" fillId="5" borderId="2" applyAlignment="1" pivotButton="0" quotePrefix="1" xfId="0">
      <alignment horizontal="center" vertical="center" wrapText="1"/>
    </xf>
    <xf numFmtId="0" fontId="59" fillId="5" borderId="29" applyAlignment="1" pivotButton="0" quotePrefix="0" xfId="0">
      <alignment horizontal="center" vertical="center"/>
    </xf>
    <xf numFmtId="0" fontId="53" fillId="13" borderId="0" applyAlignment="1" pivotButton="0" quotePrefix="1" xfId="0">
      <alignment vertical="center"/>
    </xf>
    <xf numFmtId="14" fontId="20" fillId="26" borderId="2" applyAlignment="1" pivotButton="0" quotePrefix="1" xfId="2">
      <alignment horizontal="center" vertical="center"/>
    </xf>
    <xf numFmtId="0" fontId="20" fillId="26" borderId="0" applyAlignment="1" pivotButton="0" quotePrefix="0" xfId="2">
      <alignment horizontal="center" vertical="center"/>
    </xf>
    <xf numFmtId="14" fontId="20" fillId="26" borderId="4" applyAlignment="1" pivotButton="0" quotePrefix="0" xfId="2">
      <alignment horizontal="center" vertical="center"/>
    </xf>
    <xf numFmtId="0" fontId="55" fillId="13" borderId="29" applyAlignment="1" pivotButton="0" quotePrefix="0" xfId="0">
      <alignment horizontal="center" vertical="center"/>
    </xf>
    <xf numFmtId="0" fontId="0" fillId="45" borderId="0" applyAlignment="1" pivotButton="0" quotePrefix="1" xfId="0">
      <alignment horizontal="center"/>
    </xf>
    <xf numFmtId="0" fontId="0" fillId="44" borderId="0" applyAlignment="1" pivotButton="0" quotePrefix="1" xfId="0">
      <alignment horizontal="center"/>
    </xf>
    <xf numFmtId="0" fontId="0" fillId="44" borderId="0" applyAlignment="1" pivotButton="0" quotePrefix="0" xfId="0">
      <alignment horizontal="center"/>
    </xf>
    <xf numFmtId="0" fontId="0" fillId="45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1" xfId="0">
      <alignment horizontal="center"/>
    </xf>
    <xf numFmtId="0" fontId="0" fillId="0" borderId="0" applyAlignment="1" pivotButton="0" quotePrefix="0" xfId="0">
      <alignment horizontal="center"/>
    </xf>
    <xf numFmtId="0" fontId="10" fillId="14" borderId="0" applyAlignment="1" pivotButton="0" quotePrefix="1" xfId="0">
      <alignment horizontal="center" vertical="center"/>
    </xf>
    <xf numFmtId="0" fontId="16" fillId="9" borderId="2" applyAlignment="1" pivotButton="0" quotePrefix="0" xfId="0">
      <alignment horizontal="center" vertical="center"/>
    </xf>
    <xf numFmtId="0" fontId="14" fillId="12" borderId="0" applyAlignment="1" pivotButton="0" quotePrefix="0" xfId="0">
      <alignment horizontal="center" vertical="center"/>
    </xf>
    <xf numFmtId="0" fontId="14" fillId="12" borderId="44" applyAlignment="1" pivotButton="0" quotePrefix="0" xfId="0">
      <alignment horizontal="center" vertical="center"/>
    </xf>
    <xf numFmtId="1" fontId="16" fillId="9" borderId="2" applyAlignment="1" pivotButton="0" quotePrefix="0" xfId="0">
      <alignment horizontal="center" vertical="center"/>
    </xf>
    <xf numFmtId="0" fontId="14" fillId="12" borderId="19" applyAlignment="1" pivotButton="0" quotePrefix="0" xfId="0">
      <alignment horizontal="center" vertical="center"/>
    </xf>
    <xf numFmtId="0" fontId="22" fillId="23" borderId="0" applyAlignment="1" pivotButton="0" quotePrefix="0" xfId="0">
      <alignment horizontal="center" vertical="center"/>
    </xf>
    <xf numFmtId="0" fontId="22" fillId="23" borderId="19" applyAlignment="1" pivotButton="0" quotePrefix="0" xfId="1">
      <alignment horizontal="center" vertical="center"/>
    </xf>
    <xf numFmtId="0" fontId="22" fillId="23" borderId="0" applyAlignment="1" pivotButton="0" quotePrefix="0" xfId="1">
      <alignment horizontal="center" vertical="center"/>
    </xf>
    <xf numFmtId="0" fontId="22" fillId="23" borderId="23" applyAlignment="1" pivotButton="0" quotePrefix="0" xfId="0">
      <alignment horizontal="center" vertical="center"/>
    </xf>
    <xf numFmtId="0" fontId="22" fillId="23" borderId="45" applyAlignment="1" pivotButton="0" quotePrefix="0" xfId="0">
      <alignment horizontal="center" vertical="center"/>
    </xf>
    <xf numFmtId="0" fontId="22" fillId="23" borderId="28" applyAlignment="1" pivotButton="0" quotePrefix="0" xfId="0">
      <alignment horizontal="center" vertical="center"/>
    </xf>
    <xf numFmtId="0" fontId="13" fillId="13" borderId="0" applyAlignment="1" pivotButton="0" quotePrefix="1" xfId="0">
      <alignment horizontal="center" vertical="center"/>
    </xf>
    <xf numFmtId="0" fontId="14" fillId="23" borderId="0" applyAlignment="1" pivotButton="0" quotePrefix="0" xfId="1">
      <alignment horizontal="center" vertical="center"/>
    </xf>
    <xf numFmtId="0" fontId="14" fillId="23" borderId="29" applyAlignment="1" pivotButton="0" quotePrefix="0" xfId="1">
      <alignment horizontal="center" vertical="center"/>
    </xf>
    <xf numFmtId="0" fontId="33" fillId="23" borderId="30" applyAlignment="1" pivotButton="0" quotePrefix="0" xfId="1">
      <alignment horizontal="center" vertical="center"/>
    </xf>
    <xf numFmtId="0" fontId="33" fillId="23" borderId="21" applyAlignment="1" pivotButton="0" quotePrefix="0" xfId="1">
      <alignment horizontal="center" vertical="center"/>
    </xf>
    <xf numFmtId="0" fontId="31" fillId="2" borderId="21" applyAlignment="1" pivotButton="0" quotePrefix="0" xfId="1">
      <alignment horizontal="center" vertical="center"/>
    </xf>
    <xf numFmtId="0" fontId="31" fillId="25" borderId="21" applyAlignment="1" pivotButton="0" quotePrefix="0" xfId="1">
      <alignment horizontal="center" vertical="center"/>
    </xf>
    <xf numFmtId="0" fontId="31" fillId="25" borderId="51" applyAlignment="1" pivotButton="0" quotePrefix="0" xfId="1">
      <alignment horizontal="center" vertical="center"/>
    </xf>
    <xf numFmtId="0" fontId="33" fillId="35" borderId="30" applyAlignment="1" pivotButton="0" quotePrefix="0" xfId="1">
      <alignment horizontal="center" vertical="center"/>
    </xf>
    <xf numFmtId="0" fontId="33" fillId="35" borderId="21" applyAlignment="1" pivotButton="0" quotePrefix="0" xfId="1">
      <alignment horizontal="center" vertical="center"/>
    </xf>
    <xf numFmtId="0" fontId="31" fillId="33" borderId="21" applyAlignment="1" pivotButton="0" quotePrefix="0" xfId="1">
      <alignment horizontal="center" vertical="center"/>
    </xf>
    <xf numFmtId="0" fontId="31" fillId="29" borderId="21" applyAlignment="1" pivotButton="0" quotePrefix="0" xfId="1">
      <alignment horizontal="center" vertical="center"/>
    </xf>
    <xf numFmtId="0" fontId="31" fillId="29" borderId="51" applyAlignment="1" pivotButton="0" quotePrefix="0" xfId="1">
      <alignment horizontal="center" vertical="center"/>
    </xf>
    <xf numFmtId="0" fontId="14" fillId="35" borderId="0" applyAlignment="1" pivotButton="0" quotePrefix="0" xfId="1">
      <alignment horizontal="center" vertical="center"/>
    </xf>
    <xf numFmtId="0" fontId="14" fillId="35" borderId="29" applyAlignment="1" pivotButton="0" quotePrefix="0" xfId="1">
      <alignment horizontal="center" vertical="center"/>
    </xf>
    <xf numFmtId="0" fontId="31" fillId="30" borderId="21" applyAlignment="1" pivotButton="0" quotePrefix="0" xfId="1">
      <alignment horizontal="center" vertical="center"/>
    </xf>
    <xf numFmtId="0" fontId="33" fillId="36" borderId="30" applyAlignment="1" pivotButton="0" quotePrefix="0" xfId="1">
      <alignment horizontal="center" vertical="center"/>
    </xf>
    <xf numFmtId="0" fontId="33" fillId="36" borderId="21" applyAlignment="1" pivotButton="0" quotePrefix="0" xfId="1">
      <alignment horizontal="center" vertical="center"/>
    </xf>
    <xf numFmtId="0" fontId="31" fillId="27" borderId="21" applyAlignment="1" pivotButton="0" quotePrefix="0" xfId="1">
      <alignment horizontal="center" vertical="center"/>
    </xf>
    <xf numFmtId="0" fontId="31" fillId="27" borderId="51" applyAlignment="1" pivotButton="0" quotePrefix="0" xfId="1">
      <alignment horizontal="center" vertical="center"/>
    </xf>
    <xf numFmtId="0" fontId="14" fillId="36" borderId="0" applyAlignment="1" pivotButton="0" quotePrefix="0" xfId="1">
      <alignment horizontal="center" vertical="center"/>
    </xf>
    <xf numFmtId="0" fontId="14" fillId="36" borderId="29" applyAlignment="1" pivotButton="0" quotePrefix="0" xfId="1">
      <alignment horizontal="center" vertical="center"/>
    </xf>
    <xf numFmtId="0" fontId="33" fillId="34" borderId="30" applyAlignment="1" pivotButton="0" quotePrefix="0" xfId="1">
      <alignment horizontal="center" vertical="center" wrapText="1"/>
    </xf>
    <xf numFmtId="0" fontId="33" fillId="34" borderId="21" applyAlignment="1" pivotButton="0" quotePrefix="0" xfId="1">
      <alignment horizontal="center" vertical="center" wrapText="1"/>
    </xf>
    <xf numFmtId="0" fontId="14" fillId="34" borderId="0" applyAlignment="1" pivotButton="0" quotePrefix="0" xfId="1">
      <alignment horizontal="center" vertical="center"/>
    </xf>
    <xf numFmtId="0" fontId="14" fillId="34" borderId="29" applyAlignment="1" pivotButton="0" quotePrefix="0" xfId="1">
      <alignment horizontal="center" vertical="center"/>
    </xf>
    <xf numFmtId="0" fontId="31" fillId="31" borderId="21" applyAlignment="1" pivotButton="0" quotePrefix="0" xfId="1">
      <alignment horizontal="center" vertical="center"/>
    </xf>
    <xf numFmtId="0" fontId="31" fillId="20" borderId="21" applyAlignment="1" pivotButton="0" quotePrefix="0" xfId="1">
      <alignment horizontal="center" vertical="center"/>
    </xf>
    <xf numFmtId="0" fontId="31" fillId="20" borderId="51" applyAlignment="1" pivotButton="0" quotePrefix="0" xfId="1">
      <alignment horizontal="center" vertical="center"/>
    </xf>
    <xf numFmtId="0" fontId="33" fillId="37" borderId="30" applyAlignment="1" pivotButton="0" quotePrefix="0" xfId="1">
      <alignment horizontal="center" vertical="center" wrapText="1"/>
    </xf>
    <xf numFmtId="0" fontId="33" fillId="37" borderId="21" applyAlignment="1" pivotButton="0" quotePrefix="0" xfId="1">
      <alignment horizontal="center" vertical="center" wrapText="1"/>
    </xf>
    <xf numFmtId="0" fontId="14" fillId="37" borderId="0" applyAlignment="1" pivotButton="0" quotePrefix="0" xfId="1">
      <alignment horizontal="center" vertical="center"/>
    </xf>
    <xf numFmtId="0" fontId="14" fillId="37" borderId="29" applyAlignment="1" pivotButton="0" quotePrefix="0" xfId="1">
      <alignment horizontal="center" vertical="center"/>
    </xf>
    <xf numFmtId="0" fontId="31" fillId="32" borderId="21" applyAlignment="1" pivotButton="0" quotePrefix="0" xfId="1">
      <alignment horizontal="center" vertical="center"/>
    </xf>
    <xf numFmtId="0" fontId="31" fillId="22" borderId="21" applyAlignment="1" pivotButton="0" quotePrefix="0" xfId="1">
      <alignment horizontal="center" vertical="center"/>
    </xf>
    <xf numFmtId="0" fontId="31" fillId="22" borderId="51" applyAlignment="1" pivotButton="0" quotePrefix="0" xfId="1">
      <alignment horizontal="center" vertical="center"/>
    </xf>
    <xf numFmtId="0" fontId="33" fillId="38" borderId="30" applyAlignment="1" pivotButton="0" quotePrefix="0" xfId="1">
      <alignment horizontal="center" vertical="center" wrapText="1"/>
    </xf>
    <xf numFmtId="0" fontId="33" fillId="38" borderId="21" applyAlignment="1" pivotButton="0" quotePrefix="0" xfId="1">
      <alignment horizontal="center" vertical="center" wrapText="1"/>
    </xf>
    <xf numFmtId="0" fontId="14" fillId="38" borderId="0" applyAlignment="1" pivotButton="0" quotePrefix="0" xfId="1">
      <alignment horizontal="center" vertical="center"/>
    </xf>
    <xf numFmtId="0" fontId="14" fillId="38" borderId="29" applyAlignment="1" pivotButton="0" quotePrefix="0" xfId="1">
      <alignment horizontal="center" vertical="center"/>
    </xf>
    <xf numFmtId="0" fontId="31" fillId="39" borderId="21" applyAlignment="1" pivotButton="0" quotePrefix="0" xfId="1">
      <alignment horizontal="center" vertical="center"/>
    </xf>
    <xf numFmtId="0" fontId="31" fillId="40" borderId="21" applyAlignment="1" pivotButton="0" quotePrefix="0" xfId="1">
      <alignment horizontal="center" vertical="center"/>
    </xf>
    <xf numFmtId="0" fontId="31" fillId="40" borderId="51" applyAlignment="1" pivotButton="0" quotePrefix="0" xfId="1">
      <alignment horizontal="center" vertical="center"/>
    </xf>
    <xf numFmtId="0" fontId="31" fillId="5" borderId="30" applyAlignment="1" pivotButton="0" quotePrefix="0" xfId="1">
      <alignment horizontal="center" vertical="center" wrapText="1"/>
    </xf>
    <xf numFmtId="0" fontId="31" fillId="5" borderId="21" applyAlignment="1" pivotButton="0" quotePrefix="0" xfId="1">
      <alignment horizontal="center" vertical="center" wrapText="1"/>
    </xf>
    <xf numFmtId="0" fontId="31" fillId="5" borderId="51" applyAlignment="1" pivotButton="0" quotePrefix="0" xfId="1">
      <alignment horizontal="center" vertical="center" wrapText="1"/>
    </xf>
    <xf numFmtId="0" fontId="33" fillId="41" borderId="30" applyAlignment="1" pivotButton="0" quotePrefix="0" xfId="1">
      <alignment horizontal="center" vertical="center" wrapText="1"/>
    </xf>
    <xf numFmtId="0" fontId="33" fillId="41" borderId="21" applyAlignment="1" pivotButton="0" quotePrefix="0" xfId="1">
      <alignment horizontal="center" vertical="center" wrapText="1"/>
    </xf>
    <xf numFmtId="0" fontId="14" fillId="41" borderId="0" applyAlignment="1" pivotButton="0" quotePrefix="0" xfId="1">
      <alignment horizontal="center" vertical="center"/>
    </xf>
    <xf numFmtId="0" fontId="14" fillId="41" borderId="29" applyAlignment="1" pivotButton="0" quotePrefix="0" xfId="1">
      <alignment horizontal="center" vertical="center"/>
    </xf>
    <xf numFmtId="0" fontId="31" fillId="42" borderId="21" applyAlignment="1" pivotButton="0" quotePrefix="0" xfId="1">
      <alignment horizontal="center" vertical="center"/>
    </xf>
    <xf numFmtId="0" fontId="31" fillId="4" borderId="21" applyAlignment="1" pivotButton="0" quotePrefix="0" xfId="1">
      <alignment horizontal="center" vertical="center"/>
    </xf>
    <xf numFmtId="0" fontId="31" fillId="4" borderId="51" applyAlignment="1" pivotButton="0" quotePrefix="0" xfId="1">
      <alignment horizontal="center" vertical="center"/>
    </xf>
    <xf numFmtId="0" fontId="27" fillId="11" borderId="3" applyAlignment="1" pivotButton="0" quotePrefix="0" xfId="0">
      <alignment horizontal="center" vertical="center"/>
    </xf>
    <xf numFmtId="0" fontId="27" fillId="11" borderId="4" applyAlignment="1" pivotButton="0" quotePrefix="0" xfId="0">
      <alignment horizontal="center" vertical="center"/>
    </xf>
    <xf numFmtId="0" fontId="50" fillId="23" borderId="0" applyAlignment="1" pivotButton="0" quotePrefix="0" xfId="0">
      <alignment horizontal="center" vertical="center"/>
    </xf>
    <xf numFmtId="0" fontId="51" fillId="23" borderId="0" applyAlignment="1" pivotButton="0" quotePrefix="0" xfId="0">
      <alignment horizontal="center" vertical="center"/>
    </xf>
    <xf numFmtId="0" fontId="39" fillId="23" borderId="0" applyAlignment="1" applyProtection="1" pivotButton="0" quotePrefix="0" xfId="1">
      <alignment horizontal="center" vertical="center"/>
      <protection locked="0" hidden="0"/>
    </xf>
    <xf numFmtId="0" fontId="0" fillId="0" borderId="0" applyAlignment="1" pivotButton="0" quotePrefix="0" xfId="0">
      <alignment horizontal="center"/>
    </xf>
    <xf numFmtId="0" fontId="0" fillId="0" borderId="45" pivotButton="0" quotePrefix="0" xfId="0"/>
    <xf numFmtId="0" fontId="0" fillId="0" borderId="28" pivotButton="0" quotePrefix="0" xfId="0"/>
    <xf numFmtId="166" fontId="19" fillId="23" borderId="32" applyAlignment="1" pivotButton="0" quotePrefix="0" xfId="0">
      <alignment horizontal="center" vertical="center"/>
    </xf>
    <xf numFmtId="0" fontId="22" fillId="23" borderId="3" applyAlignment="1" pivotButton="0" quotePrefix="0" xfId="0">
      <alignment horizontal="center" vertical="center"/>
    </xf>
    <xf numFmtId="0" fontId="0" fillId="0" borderId="44" pivotButton="0" quotePrefix="0" xfId="0"/>
    <xf numFmtId="0" fontId="0" fillId="0" borderId="22" pivotButton="0" quotePrefix="0" xfId="0"/>
  </cellXfs>
  <cellStyles count="4">
    <cellStyle name="Normal" xfId="0" builtinId="0"/>
    <cellStyle name="Normal 2" xfId="1"/>
    <cellStyle name="Hyperlink" xfId="2" builtinId="8"/>
    <cellStyle name="Normal 3" xfId="3"/>
  </cellStyles>
  <dxfs count="41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1"/>
        <color theme="0"/>
      </font>
      <fill>
        <patternFill>
          <bgColor theme="5" tint="-0.249946592608417"/>
        </patternFill>
      </fill>
    </dxf>
    <dxf>
      <font>
        <b val="1"/>
        <color theme="0"/>
      </font>
      <fill>
        <patternFill>
          <bgColor theme="5" tint="-0.249946592608417"/>
        </patternFill>
      </fill>
    </dxf>
    <dxf>
      <font>
        <color rgb="FFFFFF00"/>
      </font>
      <fill>
        <patternFill>
          <bgColor theme="7" tint="-0.499984740745262"/>
        </patternFill>
      </fill>
    </dxf>
    <dxf>
      <font>
        <color rgb="FFFFFF00"/>
      </font>
      <fill>
        <patternFill>
          <bgColor theme="8" tint="-0.499984740745262"/>
        </patternFill>
      </fill>
    </dxf>
    <dxf>
      <font>
        <color rgb="FFFFFF00"/>
      </font>
      <fill>
        <patternFill>
          <bgColor theme="6" tint="-0.499984740745262"/>
        </patternFill>
      </fill>
    </dxf>
    <dxf>
      <font>
        <color rgb="FFFFFF00"/>
      </font>
      <fill>
        <patternFill>
          <bgColor theme="9" tint="-0.499984740745262"/>
        </patternFill>
      </fill>
    </dxf>
    <dxf>
      <font>
        <color rgb="FFFFFF00"/>
      </font>
      <fill>
        <patternFill>
          <bgColor rgb="FFCC00CC"/>
        </patternFill>
      </fill>
    </dxf>
    <dxf>
      <font>
        <color rgb="FFFFFF00"/>
      </font>
      <fill>
        <patternFill>
          <bgColor rgb="FF990033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42"/>
  <sheetViews>
    <sheetView tabSelected="1" workbookViewId="0">
      <selection activeCell="N95" sqref="N95"/>
    </sheetView>
  </sheetViews>
  <sheetFormatPr baseColWidth="8" defaultColWidth="8.85546875" defaultRowHeight="25.9" customHeight="1"/>
  <cols>
    <col width="45.7109375" customWidth="1" style="15" min="1" max="1"/>
    <col width="10.7109375" customWidth="1" style="15" min="2" max="14"/>
    <col width="10.7109375" customWidth="1" style="16" min="15" max="19"/>
    <col width="5.7109375" customWidth="1" style="16" min="20" max="20"/>
    <col width="5.7109375" customWidth="1" style="15" min="21" max="22"/>
    <col width="9.7109375" customWidth="1" style="16" min="23" max="24"/>
    <col width="9.7109375" customWidth="1" style="15" min="25" max="30"/>
    <col width="8.85546875" customWidth="1" style="15" min="31" max="16384"/>
  </cols>
  <sheetData>
    <row r="1" ht="22.35" customHeight="1" s="34" thickBot="1">
      <c r="A1" s="815" t="inlineStr">
        <is>
          <t>COBBLERS RESULTS AGAINST ALL OPPONENTS</t>
        </is>
      </c>
      <c r="H1" s="267" t="n"/>
      <c r="I1" s="267" t="n"/>
      <c r="J1" s="267" t="n"/>
      <c r="K1" s="267" t="n"/>
      <c r="L1" s="267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8" t="n"/>
      <c r="W1" s="28" t="n"/>
      <c r="X1" s="26" t="n"/>
    </row>
    <row r="2" ht="12" customHeight="1" s="34" thickBot="1">
      <c r="A2" s="511" t="inlineStr">
        <is>
          <t>OXFORD CITY</t>
        </is>
      </c>
      <c r="B2" s="21" t="n"/>
      <c r="C2" s="19" t="n"/>
      <c r="D2" s="19" t="n"/>
      <c r="E2" s="20" t="inlineStr">
        <is>
          <t>H</t>
        </is>
      </c>
      <c r="F2" s="19" t="n"/>
      <c r="G2" s="19" t="n"/>
      <c r="H2" s="19" t="n"/>
      <c r="I2" s="19" t="n"/>
      <c r="J2" s="20" t="inlineStr">
        <is>
          <t>A</t>
        </is>
      </c>
      <c r="K2" s="19" t="n"/>
      <c r="L2" s="19" t="n"/>
      <c r="M2" s="28" t="n"/>
      <c r="N2" s="28" t="n"/>
      <c r="O2" s="28" t="n"/>
      <c r="P2" s="28" t="n"/>
      <c r="Q2" s="28" t="n"/>
      <c r="R2" s="25" t="n"/>
      <c r="S2" s="26" t="n"/>
      <c r="T2" s="26" t="n"/>
      <c r="U2" s="25" t="n"/>
      <c r="V2" s="25" t="n"/>
      <c r="W2" s="26" t="n"/>
      <c r="X2" s="26" t="n"/>
    </row>
    <row r="3" ht="12" customHeight="1" s="34" thickBot="1">
      <c r="A3" s="213" t="inlineStr">
        <is>
          <t>Competition</t>
        </is>
      </c>
      <c r="B3" s="18" t="inlineStr">
        <is>
          <t>Played</t>
        </is>
      </c>
      <c r="C3" s="18" t="inlineStr">
        <is>
          <t>W</t>
        </is>
      </c>
      <c r="D3" s="18" t="inlineStr">
        <is>
          <t>D</t>
        </is>
      </c>
      <c r="E3" s="18" t="inlineStr">
        <is>
          <t>L</t>
        </is>
      </c>
      <c r="F3" s="18" t="inlineStr">
        <is>
          <t>F</t>
        </is>
      </c>
      <c r="G3" s="18" t="inlineStr">
        <is>
          <t>A</t>
        </is>
      </c>
      <c r="H3" s="18" t="inlineStr">
        <is>
          <t>W</t>
        </is>
      </c>
      <c r="I3" s="18" t="inlineStr">
        <is>
          <t>D</t>
        </is>
      </c>
      <c r="J3" s="18" t="inlineStr">
        <is>
          <t>L</t>
        </is>
      </c>
      <c r="K3" s="18" t="inlineStr">
        <is>
          <t>F</t>
        </is>
      </c>
      <c r="L3" s="18" t="inlineStr">
        <is>
          <t>A</t>
        </is>
      </c>
      <c r="M3" s="18" t="inlineStr">
        <is>
          <t>W</t>
        </is>
      </c>
      <c r="N3" s="18" t="inlineStr">
        <is>
          <t>D</t>
        </is>
      </c>
      <c r="O3" s="18" t="inlineStr">
        <is>
          <t>L</t>
        </is>
      </c>
      <c r="P3" s="18" t="inlineStr">
        <is>
          <t>F</t>
        </is>
      </c>
      <c r="Q3" s="18" t="inlineStr">
        <is>
          <t>A</t>
        </is>
      </c>
      <c r="R3" s="25" t="n"/>
      <c r="S3" s="26" t="n"/>
      <c r="T3" s="26" t="n"/>
      <c r="U3" s="25" t="n"/>
      <c r="V3" s="25" t="n"/>
      <c r="W3" s="26" t="n"/>
      <c r="X3" s="26" t="n"/>
    </row>
    <row r="4" ht="12" customHeight="1" s="34">
      <c r="A4" s="220" t="inlineStr">
        <is>
          <t>League</t>
        </is>
      </c>
      <c r="B4" s="221">
        <f>SUM(C4:E4)+SUM(H4:J4)</f>
        <v/>
      </c>
      <c r="C4" s="809">
        <f>COUNTIFS(ALL!$J:$J,$C$3,ALL!$E:$E,$E$2,ALL!$I:$I,$A4,ALL!$G:$G,$A$2)</f>
        <v/>
      </c>
      <c r="D4" s="809">
        <f>COUNTIFS(ALL!$J:$J,$D$3,ALL!$E:$E,$E$2,ALL!$I:$I,$A4,ALL!$G:$G,$A$2)</f>
        <v/>
      </c>
      <c r="E4" s="809">
        <f>COUNTIFS(ALL!$J:$J,$E$3,ALL!$E:$E,$E$2,ALL!$I:$I,$A4,ALL!$G:$G,$A$2)</f>
        <v/>
      </c>
      <c r="F4" s="222">
        <f>SUMIFS(ALL!K:K,ALL!$E:$E,$E$2,ALL!$I:$I,A$4,ALL!$G:$G,A$2)</f>
        <v/>
      </c>
      <c r="G4" s="222">
        <f>SUMIFS(ALL!L:L,ALL!$E:$E,$E$2,ALL!$I:$I,A$4,ALL!$G:$G,A$2)</f>
        <v/>
      </c>
      <c r="H4" s="809">
        <f>COUNTIFS(ALL!$J:$J,$H$3,ALL!$E:$E,$J$2,ALL!$I:$I,$A4,ALL!$G:$G,$A$2)</f>
        <v/>
      </c>
      <c r="I4" s="809">
        <f>COUNTIFS(ALL!$J:$J,$I$3,ALL!$E:$E,$J$2,ALL!$I:$I,$A4,ALL!$G:$G,$A$2)</f>
        <v/>
      </c>
      <c r="J4" s="809">
        <f>COUNTIFS(ALL!$J:$J,$J$3,ALL!$E:$E,$J$2,ALL!$I:$I,$A4,ALL!$G:$G,$A$2)</f>
        <v/>
      </c>
      <c r="K4" s="222">
        <f>SUMIFS(ALL!K:K,ALL!$E:$E,$J$2,ALL!$I:$I,A$4,ALL!$G:$G,A$2)</f>
        <v/>
      </c>
      <c r="L4" s="223">
        <f>SUMIFS(ALL!L:L,ALL!$E:$E,$J$2,ALL!$I:$I,A$4,ALL!$G:$G,A$2)</f>
        <v/>
      </c>
      <c r="M4" s="224">
        <f>C4+H4</f>
        <v/>
      </c>
      <c r="N4" s="224">
        <f>D4+I4</f>
        <v/>
      </c>
      <c r="O4" s="224">
        <f>E4+J4</f>
        <v/>
      </c>
      <c r="P4" s="224">
        <f>F4+K4</f>
        <v/>
      </c>
      <c r="Q4" s="225">
        <f>G4+L4</f>
        <v/>
      </c>
      <c r="R4" s="25" t="n"/>
      <c r="S4" s="26" t="n"/>
      <c r="T4" s="26" t="n"/>
      <c r="U4" s="25" t="n"/>
      <c r="V4" s="25" t="n"/>
      <c r="W4" s="26" t="n"/>
      <c r="X4" s="26" t="n"/>
    </row>
    <row r="5" ht="12" customHeight="1" s="34">
      <c r="A5" s="226" t="inlineStr">
        <is>
          <t>FA Cup</t>
        </is>
      </c>
      <c r="B5" s="227">
        <f>SUM(C5:E5)+SUM(H5:J5)</f>
        <v/>
      </c>
      <c r="C5" s="809">
        <f>COUNTIFS(ALL!$J:$J,$C$3,ALL!$E:$E,$E$2,ALL!$I:$I,$A5,ALL!$G:$G,$A$2)</f>
        <v/>
      </c>
      <c r="D5" s="809">
        <f>COUNTIFS(ALL!$J:$J,$D$3,ALL!$E:$E,$E$2,ALL!$I:$I,$A5,ALL!$G:$G,$A$2)</f>
        <v/>
      </c>
      <c r="E5" s="809">
        <f>COUNTIFS(ALL!$J:$J,$E$3,ALL!$E:$E,$E$2,ALL!$I:$I,$A5,ALL!$G:$G,$A$2)</f>
        <v/>
      </c>
      <c r="F5" s="809">
        <f>SUMIFS(ALL!K:K,ALL!$E:$E,$E$2,ALL!$I:$I,A$5,ALL!$G:$G,A$2)</f>
        <v/>
      </c>
      <c r="G5" s="809">
        <f>SUMIFS(ALL!L:L,ALL!$E:$E,$E$2,ALL!$I:$I,A$5,ALL!$G:$G,A$2)</f>
        <v/>
      </c>
      <c r="H5" s="809">
        <f>COUNTIFS(ALL!$J:$J,$H$3,ALL!$E:$E,$J$2,ALL!$I:$I,$A5,ALL!$G:$G,$A$2)</f>
        <v/>
      </c>
      <c r="I5" s="809">
        <f>COUNTIFS(ALL!$J:$J,$I$3,ALL!$E:$E,$J$2,ALL!$I:$I,$A5,ALL!$G:$G,$A$2)</f>
        <v/>
      </c>
      <c r="J5" s="809">
        <f>COUNTIFS(ALL!$J:$J,$J$3,ALL!$E:$E,$J$2,ALL!$I:$I,$A5,ALL!$G:$G,$A$2)</f>
        <v/>
      </c>
      <c r="K5" s="809">
        <f>SUMIFS(ALL!K:K,ALL!$E:$E,$J$2,ALL!$I:$I,A$5,ALL!$G:$G,A$2)</f>
        <v/>
      </c>
      <c r="L5" s="228">
        <f>SUMIFS(ALL!L:L,ALL!$E:$E,$J$2,ALL!$I:$I,A$5,ALL!$G:$G,A$2)</f>
        <v/>
      </c>
      <c r="M5" s="229">
        <f>C5+H5</f>
        <v/>
      </c>
      <c r="N5" s="229">
        <f>D5+I5</f>
        <v/>
      </c>
      <c r="O5" s="229">
        <f>E5+J5</f>
        <v/>
      </c>
      <c r="P5" s="229">
        <f>F5+K5</f>
        <v/>
      </c>
      <c r="Q5" s="230">
        <f>G5+L5</f>
        <v/>
      </c>
      <c r="R5" s="25" t="n"/>
      <c r="S5" s="26" t="n"/>
      <c r="T5" s="26" t="n"/>
      <c r="U5" s="25" t="n"/>
      <c r="V5" s="25" t="n"/>
      <c r="W5" s="26" t="n"/>
      <c r="X5" s="26" t="n"/>
    </row>
    <row r="6" ht="12" customHeight="1" s="34">
      <c r="A6" s="231" t="inlineStr">
        <is>
          <t>League Cup</t>
        </is>
      </c>
      <c r="B6" s="227">
        <f>SUM(C6:E6)+SUM(H6:J6)</f>
        <v/>
      </c>
      <c r="C6" s="809">
        <f>COUNTIFS(ALL!$J:$J,$C$3,ALL!$E:$E,$E$2,ALL!$I:$I,$A6,ALL!$G:$G,$A$2)</f>
        <v/>
      </c>
      <c r="D6" s="809">
        <f>COUNTIFS(ALL!$J:$J,$D$3,ALL!$E:$E,$E$2,ALL!$I:$I,$A6,ALL!$G:$G,$A$2)</f>
        <v/>
      </c>
      <c r="E6" s="809">
        <f>COUNTIFS(ALL!$J:$J,$E$3,ALL!$E:$E,$E$2,ALL!$I:$I,$A6,ALL!$G:$G,$A$2)</f>
        <v/>
      </c>
      <c r="F6" s="809">
        <f>SUMIFS(ALL!K:K,ALL!$E:$E,$E$2,ALL!$I:$I,A$6,ALL!$G:$G,A$2)</f>
        <v/>
      </c>
      <c r="G6" s="809">
        <f>SUMIFS(ALL!L:L,ALL!$E:$E,$E$2,ALL!$I:$I,A$6,ALL!$G:$G,A$2)</f>
        <v/>
      </c>
      <c r="H6" s="809">
        <f>COUNTIFS(ALL!$J:$J,$H$3,ALL!$E:$E,$J$2,ALL!$I:$I,$A6,ALL!$G:$G,$A$2)</f>
        <v/>
      </c>
      <c r="I6" s="809">
        <f>COUNTIFS(ALL!$J:$J,$I$3,ALL!$E:$E,$J$2,ALL!$I:$I,$A6,ALL!$G:$G,$A$2)</f>
        <v/>
      </c>
      <c r="J6" s="809">
        <f>COUNTIFS(ALL!$J:$J,$J$3,ALL!$E:$E,$J$2,ALL!$I:$I,$A6,ALL!$G:$G,$A$2)</f>
        <v/>
      </c>
      <c r="K6" s="809">
        <f>SUMIFS(ALL!K:K,ALL!$E:$E,$J$2,ALL!$I:$I,A$6,ALL!$G:$G,A$2)</f>
        <v/>
      </c>
      <c r="L6" s="228">
        <f>SUMIFS(ALL!L:L,ALL!$E:$E,$J$2,ALL!$I:$I,A$6,ALL!$G:$G,A$2)</f>
        <v/>
      </c>
      <c r="M6" s="229">
        <f>C6+H6</f>
        <v/>
      </c>
      <c r="N6" s="229">
        <f>D6+I6</f>
        <v/>
      </c>
      <c r="O6" s="229">
        <f>E6+J6</f>
        <v/>
      </c>
      <c r="P6" s="229">
        <f>F6+K6</f>
        <v/>
      </c>
      <c r="Q6" s="230">
        <f>G6+L6</f>
        <v/>
      </c>
      <c r="R6" s="25" t="n"/>
      <c r="S6" s="26" t="n"/>
      <c r="T6" s="26" t="n"/>
      <c r="U6" s="25" t="n"/>
      <c r="V6" s="25" t="n"/>
      <c r="W6" s="26" t="n"/>
      <c r="X6" s="26" t="n"/>
    </row>
    <row r="7" ht="12" customHeight="1" s="34">
      <c r="A7" s="232" t="inlineStr">
        <is>
          <t>League Trophy</t>
        </is>
      </c>
      <c r="B7" s="227">
        <f>SUM(C7:E7)+SUM(H7:J7)</f>
        <v/>
      </c>
      <c r="C7" s="809">
        <f>COUNTIFS(ALL!$J:$J,$C$3,ALL!$E:$E,$E$2,ALL!$I:$I,$A7,ALL!$G:$G,$A$2)</f>
        <v/>
      </c>
      <c r="D7" s="809">
        <f>COUNTIFS(ALL!$J:$J,$D$3,ALL!$E:$E,$E$2,ALL!$I:$I,$A7,ALL!$G:$G,$A$2)</f>
        <v/>
      </c>
      <c r="E7" s="809">
        <f>COUNTIFS(ALL!$J:$J,$E$3,ALL!$E:$E,$E$2,ALL!$I:$I,$A7,ALL!$G:$G,$A$2)</f>
        <v/>
      </c>
      <c r="F7" s="809">
        <f>SUMIFS(ALL!K:K,ALL!$E:$E,$E$2,ALL!$I:$I,A$7,ALL!$G:$G,A$2)</f>
        <v/>
      </c>
      <c r="G7" s="809">
        <f>SUMIFS(ALL!L:L,ALL!$E:$E,$E$2,ALL!$I:$I,A$7,ALL!$G:$G,A$2)</f>
        <v/>
      </c>
      <c r="H7" s="809">
        <f>COUNTIFS(ALL!$J:$J,$H$3,ALL!$E:$E,$J$2,ALL!$I:$I,$A7,ALL!$G:$G,$A$2)</f>
        <v/>
      </c>
      <c r="I7" s="809">
        <f>COUNTIFS(ALL!$J:$J,$I$3,ALL!$E:$E,$J$2,ALL!$I:$I,$A7,ALL!$G:$G,$A$2)</f>
        <v/>
      </c>
      <c r="J7" s="809">
        <f>COUNTIFS(ALL!$J:$J,$J$3,ALL!$E:$E,$J$2,ALL!$I:$I,$A7,ALL!$G:$G,$A$2)</f>
        <v/>
      </c>
      <c r="K7" s="809">
        <f>SUMIFS(ALL!K:K,ALL!$E:$E,$J$2,ALL!$I:$I,A$7,ALL!$G:$G,A$2)</f>
        <v/>
      </c>
      <c r="L7" s="228">
        <f>SUMIFS(ALL!L:L,ALL!$E:$E,$J$2,ALL!$I:$I,A$7,ALL!$G:$G,A$2)</f>
        <v/>
      </c>
      <c r="M7" s="229">
        <f>C7+H7</f>
        <v/>
      </c>
      <c r="N7" s="229">
        <f>D7+I7</f>
        <v/>
      </c>
      <c r="O7" s="229">
        <f>E7+J7</f>
        <v/>
      </c>
      <c r="P7" s="229">
        <f>F7+K7</f>
        <v/>
      </c>
      <c r="Q7" s="230">
        <f>G7+L7</f>
        <v/>
      </c>
      <c r="R7" s="25" t="n"/>
      <c r="S7" s="26" t="n"/>
      <c r="T7" s="26" t="n"/>
      <c r="U7" s="25" t="n"/>
      <c r="V7" s="25" t="n"/>
      <c r="W7" s="26" t="n"/>
      <c r="X7" s="26" t="n"/>
    </row>
    <row r="8" ht="12" customHeight="1" s="34">
      <c r="A8" s="233" t="inlineStr">
        <is>
          <t>Div 3 South Cup</t>
        </is>
      </c>
      <c r="B8" s="227">
        <f>SUM(C8:E8)+SUM(H8:J8)</f>
        <v/>
      </c>
      <c r="C8" s="809">
        <f>COUNTIFS(ALL!$J:$J,$C$3,ALL!$E:$E,$E$2,ALL!$I:$I,$A8,ALL!$G:$G,$A$2)</f>
        <v/>
      </c>
      <c r="D8" s="809">
        <f>COUNTIFS(ALL!$J:$J,$D$3,ALL!$E:$E,$E$2,ALL!$I:$I,$A8,ALL!$G:$G,$A$2)</f>
        <v/>
      </c>
      <c r="E8" s="809">
        <f>COUNTIFS(ALL!$J:$J,$E$3,ALL!$E:$E,$E$2,ALL!$I:$I,$A8,ALL!$G:$G,$A$2)</f>
        <v/>
      </c>
      <c r="F8" s="809">
        <f>SUMIFS(ALL!K:K,ALL!$E:$E,$E$2,ALL!$I:$I,A$8,ALL!$G:$G,A$2)</f>
        <v/>
      </c>
      <c r="G8" s="809">
        <f>SUMIFS(ALL!L:L,ALL!$E:$E,$E$2,ALL!$I:$I,A$8,ALL!$G:$G,A$2)</f>
        <v/>
      </c>
      <c r="H8" s="809">
        <f>COUNTIFS(ALL!$J:$J,$H$3,ALL!$E:$E,$J$2,ALL!$I:$I,$A8,ALL!$G:$G,$A$2)</f>
        <v/>
      </c>
      <c r="I8" s="809">
        <f>COUNTIFS(ALL!$J:$J,$I$3,ALL!$E:$E,$J$2,ALL!$I:$I,$A8,ALL!$G:$G,$A$2)</f>
        <v/>
      </c>
      <c r="J8" s="809">
        <f>COUNTIFS(ALL!$J:$J,$J$3,ALL!$E:$E,$J$2,ALL!$I:$I,$A8,ALL!$G:$G,$A$2)</f>
        <v/>
      </c>
      <c r="K8" s="809">
        <f>SUMIFS(ALL!K:K,ALL!$E:$E,$J$2,ALL!$I:$I,A$8,ALL!$G:$G,A$2)</f>
        <v/>
      </c>
      <c r="L8" s="228">
        <f>SUMIFS(ALL!L:L,ALL!$E:$E,$J$2,ALL!$I:$I,A$8,ALL!$G:$G,A$2)</f>
        <v/>
      </c>
      <c r="M8" s="229">
        <f>C8+H8</f>
        <v/>
      </c>
      <c r="N8" s="229">
        <f>D8+I8</f>
        <v/>
      </c>
      <c r="O8" s="229">
        <f>E8+J8</f>
        <v/>
      </c>
      <c r="P8" s="229">
        <f>F8+K8</f>
        <v/>
      </c>
      <c r="Q8" s="230">
        <f>G8+L8</f>
        <v/>
      </c>
      <c r="R8" s="25" t="n"/>
      <c r="S8" s="26" t="n"/>
      <c r="T8" s="26" t="n"/>
      <c r="U8" s="25" t="n"/>
      <c r="V8" s="25" t="n"/>
      <c r="W8" s="26" t="n"/>
      <c r="X8" s="26" t="n"/>
    </row>
    <row r="9" ht="12" customHeight="1" s="34">
      <c r="A9" s="234" t="inlineStr">
        <is>
          <t>Play-Offs</t>
        </is>
      </c>
      <c r="B9" s="227">
        <f>SUM(C9:E9)+SUM(H9:J9)</f>
        <v/>
      </c>
      <c r="C9" s="809">
        <f>COUNTIFS(ALL!$J:$J,$C$3,ALL!$E:$E,$E$2,ALL!$I:$I,$A9,ALL!$G:$G,$A$2)</f>
        <v/>
      </c>
      <c r="D9" s="809">
        <f>COUNTIFS(ALL!$J:$J,$D$3,ALL!$E:$E,$E$2,ALL!$I:$I,$A9,ALL!$G:$G,$A$2)</f>
        <v/>
      </c>
      <c r="E9" s="809">
        <f>COUNTIFS(ALL!$J:$J,$E$3,ALL!$E:$E,$E$2,ALL!$I:$I,$A9,ALL!$G:$G,$A$2)</f>
        <v/>
      </c>
      <c r="F9" s="809">
        <f>SUMIFS(ALL!K:K,ALL!$E:$E,$E$2,ALL!$I:$I,A$9,ALL!$G:$G,A$2)</f>
        <v/>
      </c>
      <c r="G9" s="809">
        <f>SUMIFS(ALL!L:L,ALL!$E:$E,$E$2,ALL!$I:$I,A$9,ALL!$G:$G,A$2)</f>
        <v/>
      </c>
      <c r="H9" s="809">
        <f>COUNTIFS(ALL!$J:$J,$H$3,ALL!$E:$E,$J$2,ALL!$I:$I,$A9,ALL!$G:$G,$A$2)</f>
        <v/>
      </c>
      <c r="I9" s="809">
        <f>COUNTIFS(ALL!$J:$J,$I$3,ALL!$E:$E,$J$2,ALL!$I:$I,$A9,ALL!$G:$G,$A$2)</f>
        <v/>
      </c>
      <c r="J9" s="809">
        <f>COUNTIFS(ALL!$J:$J,$J$3,ALL!$E:$E,$J$2,ALL!$I:$I,$A9,ALL!$G:$G,$A$2)</f>
        <v/>
      </c>
      <c r="K9" s="809">
        <f>SUMIFS(ALL!K:K,ALL!$E:$E,$J$2,ALL!$I:$I,A$9,ALL!$G:$G,A$2)</f>
        <v/>
      </c>
      <c r="L9" s="228">
        <f>SUMIFS(ALL!L:L,ALL!$E:$E,$J$2,ALL!$I:$I,A$9,ALL!$G:$G,A$2)</f>
        <v/>
      </c>
      <c r="M9" s="229">
        <f>C9+H9</f>
        <v/>
      </c>
      <c r="N9" s="229">
        <f>D9+I9</f>
        <v/>
      </c>
      <c r="O9" s="229">
        <f>E9+J9</f>
        <v/>
      </c>
      <c r="P9" s="229">
        <f>F9+K9</f>
        <v/>
      </c>
      <c r="Q9" s="230">
        <f>G9+L9</f>
        <v/>
      </c>
      <c r="R9" s="25" t="n"/>
      <c r="S9" s="26" t="n"/>
      <c r="T9" s="26" t="n"/>
      <c r="U9" s="25" t="n"/>
      <c r="V9" s="25" t="n"/>
      <c r="W9" s="26" t="n"/>
      <c r="X9" s="26" t="n"/>
    </row>
    <row r="10" ht="12" customHeight="1" s="34" thickBot="1">
      <c r="A10" s="235" t="inlineStr">
        <is>
          <t>Charity Shield</t>
        </is>
      </c>
      <c r="B10" s="236">
        <f>SUM(C10:E10)+SUM(H10:J10)</f>
        <v/>
      </c>
      <c r="C10" s="146">
        <f>COUNTIFS(ALL!$J:$J,$C$3,ALL!$E:$E,$E$2,ALL!$I:$I,$A10,ALL!$G:$G,$A$2)</f>
        <v/>
      </c>
      <c r="D10" s="146">
        <f>COUNTIFS(ALL!$J:$J,$D$3,ALL!$E:$E,$E$2,ALL!$I:$I,$A10,ALL!$G:$G,$A$2)</f>
        <v/>
      </c>
      <c r="E10" s="146">
        <f>COUNTIFS(ALL!$J:$J,$E$3,ALL!$E:$E,$E$2,ALL!$I:$I,$A10,ALL!$G:$G,$A$2)</f>
        <v/>
      </c>
      <c r="F10" s="146">
        <f>SUMIFS(ALL!K:K,ALL!$E:$E,$E$2,ALL!$I:$I,A$10,ALL!$G:$G,A$2)</f>
        <v/>
      </c>
      <c r="G10" s="146">
        <f>SUMIFS(ALL!L:L,ALL!$E:$E,$E$2,ALL!$I:$I,A$10,ALL!$G:$G,A$2)</f>
        <v/>
      </c>
      <c r="H10" s="146">
        <f>COUNTIFS(ALL!$J:$J,$H$3,ALL!$E:$E,$J$2,ALL!$I:$I,$A10,ALL!$G:$G,$A$2)</f>
        <v/>
      </c>
      <c r="I10" s="146">
        <f>COUNTIFS(ALL!$J:$J,$I$3,ALL!$E:$E,$J$2,ALL!$I:$I,$A10,ALL!$G:$G,$A$2)</f>
        <v/>
      </c>
      <c r="J10" s="146">
        <f>COUNTIFS(ALL!$J:$J,$J$3,ALL!$E:$E,$J$2,ALL!$I:$I,$A10,ALL!$G:$G,$A$2)</f>
        <v/>
      </c>
      <c r="K10" s="146">
        <f>SUMIFS(ALL!K:K,ALL!$E:$E,$J$2,ALL!$I:$I,A$10,ALL!$G:$G,A$2)</f>
        <v/>
      </c>
      <c r="L10" s="237">
        <f>SUMIFS(ALL!L:L,ALL!$E:$E,$J$2,ALL!$I:$I,A$10,ALL!$G:$G,A$2)</f>
        <v/>
      </c>
      <c r="M10" s="248">
        <f>C10+H10</f>
        <v/>
      </c>
      <c r="N10" s="248">
        <f>D10+I10</f>
        <v/>
      </c>
      <c r="O10" s="248">
        <f>E10+J10</f>
        <v/>
      </c>
      <c r="P10" s="248">
        <f>F10+K10</f>
        <v/>
      </c>
      <c r="Q10" s="249">
        <f>G10+L10</f>
        <v/>
      </c>
      <c r="R10" s="25" t="n"/>
      <c r="S10" s="26" t="n"/>
      <c r="T10" s="26" t="n"/>
      <c r="U10" s="25" t="n"/>
      <c r="V10" s="25" t="n"/>
      <c r="W10" s="26" t="n"/>
      <c r="X10" s="26" t="n"/>
    </row>
    <row r="11" ht="12" customHeight="1" s="34" thickBot="1">
      <c r="A11" s="813" t="inlineStr">
        <is>
          <t>TOTAL</t>
        </is>
      </c>
      <c r="B11" s="240">
        <f>SUM(B4:B10)</f>
        <v/>
      </c>
      <c r="C11" s="241">
        <f>SUM(C4:C10)</f>
        <v/>
      </c>
      <c r="D11" s="241">
        <f>SUM(D4:D10)</f>
        <v/>
      </c>
      <c r="E11" s="241">
        <f>SUM(E4:E10)</f>
        <v/>
      </c>
      <c r="F11" s="241">
        <f>SUM(F4:F10)</f>
        <v/>
      </c>
      <c r="G11" s="241">
        <f>SUM(G4:G10)</f>
        <v/>
      </c>
      <c r="H11" s="241">
        <f>SUM(H4:H10)</f>
        <v/>
      </c>
      <c r="I11" s="241">
        <f>SUM(I4:I10)</f>
        <v/>
      </c>
      <c r="J11" s="241">
        <f>SUM(J4:J10)</f>
        <v/>
      </c>
      <c r="K11" s="241">
        <f>SUM(K4:K10)</f>
        <v/>
      </c>
      <c r="L11" s="242">
        <f>SUM(L4:L10)</f>
        <v/>
      </c>
      <c r="M11" s="344">
        <f>SUM(M4:M10)</f>
        <v/>
      </c>
      <c r="N11" s="344">
        <f>SUM(N4:N10)</f>
        <v/>
      </c>
      <c r="O11" s="344">
        <f>SUM(O4:O10)</f>
        <v/>
      </c>
      <c r="P11" s="344">
        <f>SUM(P4:P10)</f>
        <v/>
      </c>
      <c r="Q11" s="344">
        <f>SUM(Q4:Q10)</f>
        <v/>
      </c>
      <c r="R11" s="25" t="n"/>
      <c r="S11" s="26" t="n"/>
      <c r="T11" s="26" t="n"/>
      <c r="U11" s="25" t="n"/>
      <c r="V11" s="25" t="n"/>
      <c r="W11" s="26" t="n"/>
      <c r="X11" s="26" t="n"/>
    </row>
    <row r="12" ht="12" customHeight="1" s="34">
      <c r="A12" s="25" t="n"/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6" t="n"/>
      <c r="U12" s="26" t="n"/>
      <c r="V12" s="25" t="n"/>
      <c r="W12" s="25" t="n"/>
      <c r="X12" s="26" t="n"/>
    </row>
    <row r="13" ht="22.5" customHeight="1" s="34" thickBot="1">
      <c r="A13" s="814" t="inlineStr">
        <is>
          <t>COBBLERS RESULTS IN EACH COMPETITION</t>
        </is>
      </c>
      <c r="H13" s="258" t="n"/>
      <c r="I13" s="258" t="n"/>
      <c r="J13" s="258" t="n"/>
      <c r="K13" s="258" t="n"/>
      <c r="L13" s="258" t="n"/>
      <c r="M13" s="25" t="n"/>
      <c r="N13" s="25" t="n"/>
      <c r="O13" s="25" t="n"/>
      <c r="P13" s="25" t="n"/>
      <c r="Q13" s="25" t="n"/>
      <c r="R13" s="25" t="n"/>
      <c r="S13" s="25" t="n"/>
      <c r="T13" s="26" t="n"/>
      <c r="U13" s="26" t="n"/>
      <c r="V13" s="25" t="n"/>
      <c r="W13" s="25" t="n"/>
      <c r="X13" s="26" t="n"/>
    </row>
    <row r="14" ht="12" customHeight="1" s="34">
      <c r="A14" s="278" t="inlineStr">
        <is>
          <t>Competition</t>
        </is>
      </c>
      <c r="B14" s="279" t="inlineStr">
        <is>
          <t>Played</t>
        </is>
      </c>
      <c r="C14" s="279" t="inlineStr">
        <is>
          <t>W</t>
        </is>
      </c>
      <c r="D14" s="279" t="inlineStr">
        <is>
          <t>D</t>
        </is>
      </c>
      <c r="E14" s="279" t="inlineStr">
        <is>
          <t>L</t>
        </is>
      </c>
      <c r="F14" s="279" t="inlineStr">
        <is>
          <t>F</t>
        </is>
      </c>
      <c r="G14" s="279" t="inlineStr">
        <is>
          <t>A</t>
        </is>
      </c>
      <c r="H14" s="279" t="inlineStr">
        <is>
          <t>W</t>
        </is>
      </c>
      <c r="I14" s="279" t="inlineStr">
        <is>
          <t>D</t>
        </is>
      </c>
      <c r="J14" s="279" t="inlineStr">
        <is>
          <t>L</t>
        </is>
      </c>
      <c r="K14" s="279" t="inlineStr">
        <is>
          <t>F</t>
        </is>
      </c>
      <c r="L14" s="279" t="inlineStr">
        <is>
          <t>A</t>
        </is>
      </c>
      <c r="M14" s="279" t="inlineStr">
        <is>
          <t>W</t>
        </is>
      </c>
      <c r="N14" s="279" t="inlineStr">
        <is>
          <t>D</t>
        </is>
      </c>
      <c r="O14" s="279" t="inlineStr">
        <is>
          <t>L</t>
        </is>
      </c>
      <c r="P14" s="279" t="inlineStr">
        <is>
          <t>F</t>
        </is>
      </c>
      <c r="Q14" s="280" t="inlineStr">
        <is>
          <t>A</t>
        </is>
      </c>
      <c r="R14" s="25" t="n"/>
      <c r="S14" s="25" t="n"/>
      <c r="T14" s="26" t="n"/>
      <c r="U14" s="26" t="n"/>
      <c r="V14" s="25" t="n"/>
      <c r="W14" s="25" t="n"/>
      <c r="X14" s="26" t="n"/>
    </row>
    <row r="15" ht="12" customHeight="1" s="34" thickBot="1">
      <c r="A15" s="510" t="inlineStr">
        <is>
          <t>FL 4th Tier</t>
        </is>
      </c>
      <c r="B15" s="345">
        <f>SUM(C15:E15)+SUM(H15:J15)</f>
        <v/>
      </c>
      <c r="C15" s="345">
        <f>COUNTIFS(ALL!$J:$J,$C$14,ALL!$E:$E,$E$2,ALL!$H:$H,$A15)</f>
        <v/>
      </c>
      <c r="D15" s="345">
        <f>COUNTIFS(ALL!$J:$J,$D$14,ALL!$E:$E,$E$2,ALL!$H:$H,$A15)</f>
        <v/>
      </c>
      <c r="E15" s="345">
        <f>COUNTIFS(ALL!$J:$J,$E$14,ALL!$E:$E,$E$2,ALL!$H:$H,$A15)</f>
        <v/>
      </c>
      <c r="F15" s="345">
        <f>SUMIFS(ALL!K:K,ALL!$E:$E,$E$2,ALL!$H:$H,A15)</f>
        <v/>
      </c>
      <c r="G15" s="345">
        <f>SUMIFS(ALL!L:L,ALL!$E:$E,$E$2,ALL!$H:$H,A15)</f>
        <v/>
      </c>
      <c r="H15" s="345">
        <f>COUNTIFS(ALL!$J:$J,$H$14,ALL!$E:$E,$J$2,ALL!$H:$H,A15)</f>
        <v/>
      </c>
      <c r="I15" s="345">
        <f>COUNTIFS(ALL!$J:$J,$I$14,ALL!$E:$E,$J$2,ALL!$H:$H,A15)</f>
        <v/>
      </c>
      <c r="J15" s="345">
        <f>COUNTIFS(ALL!$J:$J,$J$14,ALL!$E:$E,$J$2,ALL!$H:$H,A15)</f>
        <v/>
      </c>
      <c r="K15" s="345">
        <f>SUMIFS(ALL!K:K,ALL!$E:$E,$J$2,ALL!$H:$H,A15)</f>
        <v/>
      </c>
      <c r="L15" s="345">
        <f>SUMIFS(ALL!L:L,ALL!$E:$E,$J$2,ALL!$H:$H,A15)</f>
        <v/>
      </c>
      <c r="M15" s="345">
        <f>C15+H15</f>
        <v/>
      </c>
      <c r="N15" s="345">
        <f>D15+I15</f>
        <v/>
      </c>
      <c r="O15" s="345">
        <f>E15+J15</f>
        <v/>
      </c>
      <c r="P15" s="345">
        <f>F15+K15</f>
        <v/>
      </c>
      <c r="Q15" s="346">
        <f>G15+L15</f>
        <v/>
      </c>
      <c r="R15" s="25" t="n"/>
      <c r="S15" s="25" t="n"/>
      <c r="T15" s="26" t="n"/>
      <c r="U15" s="26" t="n"/>
      <c r="V15" s="25" t="n"/>
      <c r="W15" s="25" t="n"/>
      <c r="X15" s="26" t="n"/>
    </row>
    <row r="16" ht="12" customHeight="1" s="34">
      <c r="A16" s="220" t="inlineStr">
        <is>
          <t>League</t>
        </is>
      </c>
      <c r="B16" s="221">
        <f>SUM(C16:E16)+SUM(H16:J16)</f>
        <v/>
      </c>
      <c r="C16" s="222">
        <f>COUNTIFS(ALL!$J:$J,$C$14,ALL!$E:$E,$E$2,ALL!$I:$I,$A16)</f>
        <v/>
      </c>
      <c r="D16" s="222">
        <f>COUNTIFS(ALL!$J:$J,$D$14,ALL!$E:$E,$E$2,ALL!$I:$I,$A16)</f>
        <v/>
      </c>
      <c r="E16" s="222">
        <f>COUNTIFS(ALL!$J:$J,$E$14,ALL!$E:$E,$E$2,ALL!$I:$I,$A16)</f>
        <v/>
      </c>
      <c r="F16" s="222">
        <f>SUMIFS(ALL!K:K,ALL!$E:$E,$E$2,ALL!$I:$I,A16)</f>
        <v/>
      </c>
      <c r="G16" s="222">
        <f>SUMIFS(ALL!L:L,ALL!$E:$E,$E$2,ALL!$I:$I,A16)</f>
        <v/>
      </c>
      <c r="H16" s="222">
        <f>COUNTIFS(ALL!$J:$J,$H$14,ALL!$E:$E,$J$2,ALL!$I:$I,$A16)</f>
        <v/>
      </c>
      <c r="I16" s="222">
        <f>COUNTIFS(ALL!$J:$J,$I$14,ALL!$E:$E,$J$2,ALL!$I:$I,$A16)</f>
        <v/>
      </c>
      <c r="J16" s="222">
        <f>COUNTIFS(ALL!$J:$J,$J$14,ALL!$E:$E,$J$2,ALL!$I:$I,$A16)</f>
        <v/>
      </c>
      <c r="K16" s="222">
        <f>SUMIFS(ALL!K:K,ALL!$E:$E,$J$2,ALL!$I:$I,A16)</f>
        <v/>
      </c>
      <c r="L16" s="222">
        <f>SUMIFS(ALL!L:L,ALL!$E:$E,$J$2,ALL!$I:$I,A16)</f>
        <v/>
      </c>
      <c r="M16" s="224">
        <f>C16+H16</f>
        <v/>
      </c>
      <c r="N16" s="224">
        <f>D16+I16</f>
        <v/>
      </c>
      <c r="O16" s="224">
        <f>E16+J16</f>
        <v/>
      </c>
      <c r="P16" s="224">
        <f>F16+K16</f>
        <v/>
      </c>
      <c r="Q16" s="225">
        <f>G16+L16</f>
        <v/>
      </c>
      <c r="R16" s="25" t="n"/>
      <c r="S16" s="25" t="n"/>
      <c r="T16" s="26" t="n"/>
      <c r="U16" s="26" t="n"/>
      <c r="V16" s="25" t="n"/>
      <c r="W16" s="25" t="n"/>
      <c r="X16" s="26" t="n"/>
    </row>
    <row r="17" ht="12" customHeight="1" s="34">
      <c r="A17" s="226" t="inlineStr">
        <is>
          <t>FA Cup</t>
        </is>
      </c>
      <c r="B17" s="227">
        <f>SUM(C17:E17)+SUM(H17:J17)</f>
        <v/>
      </c>
      <c r="C17" s="809">
        <f>COUNTIFS(ALL!$J:$J,$C$14,ALL!$E:$E,$E$2,ALL!$I:$I,$A17)</f>
        <v/>
      </c>
      <c r="D17" s="809">
        <f>COUNTIFS(ALL!$J:$J,$D$14,ALL!$E:$E,$E$2,ALL!$I:$I,$A17)</f>
        <v/>
      </c>
      <c r="E17" s="809">
        <f>COUNTIFS(ALL!$J:$J,$E$14,ALL!$E:$E,$E$2,ALL!$I:$I,$A17)</f>
        <v/>
      </c>
      <c r="F17" s="809">
        <f>SUMIFS(ALL!K:K,ALL!$E:$E,$E$2,ALL!$I:$I,A$17)</f>
        <v/>
      </c>
      <c r="G17" s="809">
        <f>SUMIFS(ALL!L:L,ALL!$E:$E,$E$2,ALL!$I:$I,A$17)</f>
        <v/>
      </c>
      <c r="H17" s="809">
        <f>COUNTIFS(ALL!$J:$J,$H$14,ALL!$E:$E,$J$2,ALL!$I:$I,$A17)</f>
        <v/>
      </c>
      <c r="I17" s="809">
        <f>COUNTIFS(ALL!$J:$J,$I$14,ALL!$E:$E,$J$2,ALL!$I:$I,$A17)</f>
        <v/>
      </c>
      <c r="J17" s="809">
        <f>COUNTIFS(ALL!$J:$J,$J$14,ALL!$E:$E,$J$2,ALL!$I:$I,$A17)</f>
        <v/>
      </c>
      <c r="K17" s="809">
        <f>SUMIFS(ALL!K:K,ALL!$E:$E,$J$2,ALL!$I:$I,A$17)</f>
        <v/>
      </c>
      <c r="L17" s="809">
        <f>SUMIFS(ALL!L:L,ALL!$E:$E,$J$2,ALL!$I:$I,A$17)</f>
        <v/>
      </c>
      <c r="M17" s="229">
        <f>C17+H17</f>
        <v/>
      </c>
      <c r="N17" s="229">
        <f>D17+I17</f>
        <v/>
      </c>
      <c r="O17" s="229">
        <f>E17+J17</f>
        <v/>
      </c>
      <c r="P17" s="229">
        <f>F17+K17</f>
        <v/>
      </c>
      <c r="Q17" s="230">
        <f>G17+L17</f>
        <v/>
      </c>
      <c r="R17" s="25" t="n"/>
      <c r="S17" s="25" t="n"/>
      <c r="T17" s="26" t="n"/>
      <c r="U17" s="26" t="n"/>
      <c r="V17" s="25" t="n"/>
      <c r="W17" s="25" t="n"/>
      <c r="X17" s="26" t="n"/>
    </row>
    <row r="18" ht="12" customHeight="1" s="34">
      <c r="A18" s="231" t="inlineStr">
        <is>
          <t>League Cup</t>
        </is>
      </c>
      <c r="B18" s="227">
        <f>SUM(C18:E18)+SUM(H18:J18)</f>
        <v/>
      </c>
      <c r="C18" s="809">
        <f>COUNTIFS(ALL!$J:$J,$C$14,ALL!$E:$E,$E$2,ALL!$I:$I,$A18)</f>
        <v/>
      </c>
      <c r="D18" s="809">
        <f>COUNTIFS(ALL!$J:$J,$D$14,ALL!$E:$E,$E$2,ALL!$I:$I,$A18)</f>
        <v/>
      </c>
      <c r="E18" s="809">
        <f>COUNTIFS(ALL!$J:$J,$E$14,ALL!$E:$E,$E$2,ALL!$I:$I,$A18)</f>
        <v/>
      </c>
      <c r="F18" s="809">
        <f>SUMIFS(ALL!K:K,ALL!$E:$E,$E$2,ALL!$I:$I,A$18)</f>
        <v/>
      </c>
      <c r="G18" s="809">
        <f>SUMIFS(ALL!L:L,ALL!$E:$E,$E$2,ALL!$I:$I,A$18)</f>
        <v/>
      </c>
      <c r="H18" s="809">
        <f>COUNTIFS(ALL!$J:$J,$H$14,ALL!$E:$E,$J$2,ALL!$I:$I,$A18)</f>
        <v/>
      </c>
      <c r="I18" s="809">
        <f>COUNTIFS(ALL!$J:$J,$I$14,ALL!$E:$E,$J$2,ALL!$I:$I,$A18)</f>
        <v/>
      </c>
      <c r="J18" s="809">
        <f>COUNTIFS(ALL!$J:$J,$J$14,ALL!$E:$E,$J$2,ALL!$I:$I,$A18)</f>
        <v/>
      </c>
      <c r="K18" s="809">
        <f>SUMIFS(ALL!K:K,ALL!$E:$E,$J$2,ALL!$I:$I,A$18)</f>
        <v/>
      </c>
      <c r="L18" s="809">
        <f>SUMIFS(ALL!L:L,ALL!$E:$E,$J$2,ALL!$I:$I,A$18)</f>
        <v/>
      </c>
      <c r="M18" s="229">
        <f>C18+H18</f>
        <v/>
      </c>
      <c r="N18" s="229">
        <f>D18+I18</f>
        <v/>
      </c>
      <c r="O18" s="229">
        <f>E18+J18</f>
        <v/>
      </c>
      <c r="P18" s="229">
        <f>F18+K18</f>
        <v/>
      </c>
      <c r="Q18" s="230">
        <f>G18+L18</f>
        <v/>
      </c>
      <c r="R18" s="25" t="n"/>
      <c r="S18" s="25" t="n"/>
      <c r="T18" s="26" t="n"/>
      <c r="U18" s="26" t="n"/>
      <c r="V18" s="25" t="n"/>
      <c r="W18" s="25" t="n"/>
      <c r="X18" s="26" t="n"/>
    </row>
    <row r="19" ht="12" customHeight="1" s="34">
      <c r="A19" s="232" t="inlineStr">
        <is>
          <t>League Trophy</t>
        </is>
      </c>
      <c r="B19" s="227">
        <f>SUM(C19:E19)+SUM(H19:J19)</f>
        <v/>
      </c>
      <c r="C19" s="809">
        <f>COUNTIFS(ALL!$J:$J,$C$14,ALL!$E:$E,$E$2,ALL!$I:$I,$A19)</f>
        <v/>
      </c>
      <c r="D19" s="809">
        <f>COUNTIFS(ALL!$J:$J,$D$14,ALL!$E:$E,$E$2,ALL!$I:$I,$A19)</f>
        <v/>
      </c>
      <c r="E19" s="809">
        <f>COUNTIFS(ALL!$J:$J,$E$14,ALL!$E:$E,$E$2,ALL!$I:$I,$A19)</f>
        <v/>
      </c>
      <c r="F19" s="809">
        <f>SUMIFS(ALL!K:K,ALL!$E:$E,$E$2,ALL!$I:$I,A$19)</f>
        <v/>
      </c>
      <c r="G19" s="809">
        <f>SUMIFS(ALL!L:L,ALL!$E:$E,$E$2,ALL!$I:$I,A$19)</f>
        <v/>
      </c>
      <c r="H19" s="809">
        <f>COUNTIFS(ALL!$J:$J,$H$14,ALL!$E:$E,$J$2,ALL!$I:$I,$A19)</f>
        <v/>
      </c>
      <c r="I19" s="809">
        <f>COUNTIFS(ALL!$J:$J,$I$14,ALL!$E:$E,$J$2,ALL!$I:$I,$A19)</f>
        <v/>
      </c>
      <c r="J19" s="809">
        <f>COUNTIFS(ALL!$J:$J,$J$14,ALL!$E:$E,$J$2,ALL!$I:$I,$A19)</f>
        <v/>
      </c>
      <c r="K19" s="809">
        <f>SUMIFS(ALL!K:K,ALL!$E:$E,$J$2,ALL!$I:$I,A$19)</f>
        <v/>
      </c>
      <c r="L19" s="809">
        <f>SUMIFS(ALL!L:L,ALL!$E:$E,$J$2,ALL!$I:$I,A$19)</f>
        <v/>
      </c>
      <c r="M19" s="229">
        <f>C19+H19</f>
        <v/>
      </c>
      <c r="N19" s="229">
        <f>D19+I19</f>
        <v/>
      </c>
      <c r="O19" s="229">
        <f>E19+J19</f>
        <v/>
      </c>
      <c r="P19" s="229">
        <f>F19+K19</f>
        <v/>
      </c>
      <c r="Q19" s="230">
        <f>G19+L19</f>
        <v/>
      </c>
      <c r="R19" s="25" t="n"/>
      <c r="S19" s="25" t="n"/>
      <c r="T19" s="26" t="n"/>
      <c r="U19" s="26" t="n"/>
      <c r="V19" s="25" t="n"/>
      <c r="W19" s="25" t="n"/>
      <c r="X19" s="26" t="n"/>
    </row>
    <row r="20" ht="12" customHeight="1" s="34">
      <c r="A20" s="233" t="inlineStr">
        <is>
          <t>Div 3 South Cup</t>
        </is>
      </c>
      <c r="B20" s="227">
        <f>SUM(C20:E20)+SUM(H20:J20)</f>
        <v/>
      </c>
      <c r="C20" s="809">
        <f>COUNTIFS(ALL!$J:$J,$C$14,ALL!$E:$E,$E$2,ALL!$I:$I,$A20)</f>
        <v/>
      </c>
      <c r="D20" s="809">
        <f>COUNTIFS(ALL!$J:$J,$D$14,ALL!$E:$E,$E$2,ALL!$I:$I,$A20)</f>
        <v/>
      </c>
      <c r="E20" s="809">
        <f>COUNTIFS(ALL!$J:$J,$E$14,ALL!$E:$E,$E$2,ALL!$I:$I,$A20)</f>
        <v/>
      </c>
      <c r="F20" s="809">
        <f>SUMIFS(ALL!K:K,ALL!$E:$E,$E$2,ALL!$I:$I,A$20)</f>
        <v/>
      </c>
      <c r="G20" s="809">
        <f>SUMIFS(ALL!L:L,ALL!$E:$E,$E$2,ALL!$I:$I,A$20)</f>
        <v/>
      </c>
      <c r="H20" s="809">
        <f>COUNTIFS(ALL!$J:$J,$H$14,ALL!$E:$E,$J$2,ALL!$I:$I,$A20)</f>
        <v/>
      </c>
      <c r="I20" s="809">
        <f>COUNTIFS(ALL!$J:$J,$I$14,ALL!$E:$E,$J$2,ALL!$I:$I,$A20)</f>
        <v/>
      </c>
      <c r="J20" s="809">
        <f>COUNTIFS(ALL!$J:$J,$J$14,ALL!$E:$E,$J$2,ALL!$I:$I,$A20)</f>
        <v/>
      </c>
      <c r="K20" s="809">
        <f>SUMIFS(ALL!K:K,ALL!$E:$E,$J$2,ALL!$I:$I,A$20)</f>
        <v/>
      </c>
      <c r="L20" s="809">
        <f>SUMIFS(ALL!L:L,ALL!$E:$E,$J$2,ALL!$I:$I,A$20)</f>
        <v/>
      </c>
      <c r="M20" s="229">
        <f>C20+H20</f>
        <v/>
      </c>
      <c r="N20" s="229">
        <f>D20+I20</f>
        <v/>
      </c>
      <c r="O20" s="229">
        <f>E20+J20</f>
        <v/>
      </c>
      <c r="P20" s="229">
        <f>F20+K20</f>
        <v/>
      </c>
      <c r="Q20" s="230">
        <f>G20+L20</f>
        <v/>
      </c>
      <c r="R20" s="25" t="n"/>
      <c r="S20" s="25" t="n"/>
      <c r="T20" s="26" t="n"/>
      <c r="U20" s="26" t="n"/>
      <c r="V20" s="25" t="n"/>
      <c r="W20" s="25" t="n"/>
      <c r="X20" s="26" t="n"/>
    </row>
    <row r="21" ht="12" customHeight="1" s="34">
      <c r="A21" s="234" t="inlineStr">
        <is>
          <t>Play-Offs</t>
        </is>
      </c>
      <c r="B21" s="227">
        <f>SUM(C21:E21)+SUM(H21:J21)</f>
        <v/>
      </c>
      <c r="C21" s="809">
        <f>COUNTIFS(ALL!$J:$J,$C$14,ALL!$E:$E,$E$2,ALL!$I:$I,$A21)</f>
        <v/>
      </c>
      <c r="D21" s="809">
        <f>COUNTIFS(ALL!$J:$J,$D$14,ALL!$E:$E,$E$2,ALL!$I:$I,$A21)</f>
        <v/>
      </c>
      <c r="E21" s="809">
        <f>COUNTIFS(ALL!$J:$J,$E$14,ALL!$E:$E,$E$2,ALL!$I:$I,$A21)</f>
        <v/>
      </c>
      <c r="F21" s="809">
        <f>SUMIFS(ALL!K:K,ALL!$E:$E,$E$2,ALL!$I:$I,A$21)</f>
        <v/>
      </c>
      <c r="G21" s="809">
        <f>SUMIFS(ALL!L:L,ALL!$E:$E,$E$2,ALL!$I:$I,A$21)</f>
        <v/>
      </c>
      <c r="H21" s="809">
        <f>COUNTIFS(ALL!$J:$J,$H$14,ALL!$E:$E,$J$2,ALL!$I:$I,$A21)</f>
        <v/>
      </c>
      <c r="I21" s="809">
        <f>COUNTIFS(ALL!$J:$J,$I$14,ALL!$E:$E,$J$2,ALL!$I:$I,$A21)</f>
        <v/>
      </c>
      <c r="J21" s="809">
        <f>COUNTIFS(ALL!$J:$J,$J$14,ALL!$E:$E,$J$2,ALL!$I:$I,$A21)</f>
        <v/>
      </c>
      <c r="K21" s="809">
        <f>SUMIFS(ALL!K:K,ALL!$E:$E,$J$2,ALL!$I:$I,A$21)</f>
        <v/>
      </c>
      <c r="L21" s="809">
        <f>SUMIFS(ALL!L:L,ALL!$E:$E,$J$2,ALL!$I:$I,A$21)</f>
        <v/>
      </c>
      <c r="M21" s="229">
        <f>C21+H21</f>
        <v/>
      </c>
      <c r="N21" s="229">
        <f>D21+I21</f>
        <v/>
      </c>
      <c r="O21" s="229">
        <f>E21+J21</f>
        <v/>
      </c>
      <c r="P21" s="229">
        <f>F21+K21</f>
        <v/>
      </c>
      <c r="Q21" s="230">
        <f>G21+L21</f>
        <v/>
      </c>
      <c r="R21" s="820" t="n"/>
    </row>
    <row r="22" ht="12" customHeight="1" s="34" thickBot="1">
      <c r="A22" s="235" t="inlineStr">
        <is>
          <t>Charity Shield</t>
        </is>
      </c>
      <c r="B22" s="245">
        <f>SUM(C22:E22)+SUM(H22:J22)</f>
        <v/>
      </c>
      <c r="C22" s="246">
        <f>COUNTIFS(ALL!$J:$J,$C$14,ALL!$E:$E,$E$2,ALL!$I:$I,$A22)</f>
        <v/>
      </c>
      <c r="D22" s="246">
        <f>COUNTIFS(ALL!$J:$J,$D$14,ALL!$E:$E,$E$2,ALL!$I:$I,$A22)</f>
        <v/>
      </c>
      <c r="E22" s="246">
        <f>COUNTIFS(ALL!$J:$J,$E$14,ALL!$E:$E,$E$2,ALL!$I:$I,$A22)</f>
        <v/>
      </c>
      <c r="F22" s="246">
        <f>SUMIFS(ALL!K:K,ALL!$E:$E,$E$2,ALL!$I:$I,A$22)</f>
        <v/>
      </c>
      <c r="G22" s="246">
        <f>SUMIFS(ALL!L:L,ALL!$E:$E,$E$2,ALL!$I:$I,A$22)</f>
        <v/>
      </c>
      <c r="H22" s="246">
        <f>COUNTIFS(ALL!$J:$J,$H$14,ALL!$E:$E,$J$2,ALL!$I:$I,$A22)</f>
        <v/>
      </c>
      <c r="I22" s="246">
        <f>COUNTIFS(ALL!$J:$J,$I$14,ALL!$E:$E,$J$2,ALL!$I:$I,$A22)</f>
        <v/>
      </c>
      <c r="J22" s="246">
        <f>COUNTIFS(ALL!$J:$J,$J$14,ALL!$E:$E,$J$2,ALL!$I:$I,$A22)</f>
        <v/>
      </c>
      <c r="K22" s="246">
        <f>SUMIFS(ALL!K:K,ALL!$E:$E,$J$2,ALL!$I:$I,A$22)</f>
        <v/>
      </c>
      <c r="L22" s="246">
        <f>SUMIFS(ALL!L:L,ALL!$E:$E,$J$2,ALL!$I:$I,A$22)</f>
        <v/>
      </c>
      <c r="M22" s="238">
        <f>C22+H22</f>
        <v/>
      </c>
      <c r="N22" s="238">
        <f>D22+I22</f>
        <v/>
      </c>
      <c r="O22" s="238">
        <f>E22+J22</f>
        <v/>
      </c>
      <c r="P22" s="238">
        <f>F22+K22</f>
        <v/>
      </c>
      <c r="Q22" s="239">
        <f>G22+L22</f>
        <v/>
      </c>
      <c r="R22" s="25" t="n"/>
      <c r="S22" s="25" t="n"/>
      <c r="T22" s="26" t="n"/>
      <c r="U22" s="26" t="n"/>
      <c r="V22" s="25" t="n"/>
      <c r="W22" s="25" t="n"/>
      <c r="X22" s="26" t="n"/>
    </row>
    <row r="23" ht="12" customHeight="1" s="34" thickBot="1">
      <c r="A23" s="810" t="inlineStr">
        <is>
          <t>TOTAL</t>
        </is>
      </c>
      <c r="B23" s="240">
        <f>SUM(B16:B22)</f>
        <v/>
      </c>
      <c r="C23" s="241">
        <f>SUM(C16:C22)</f>
        <v/>
      </c>
      <c r="D23" s="241">
        <f>SUM(D16:D22)</f>
        <v/>
      </c>
      <c r="E23" s="241">
        <f>SUM(E16:E22)</f>
        <v/>
      </c>
      <c r="F23" s="241">
        <f>SUM(F16:F22)</f>
        <v/>
      </c>
      <c r="G23" s="241">
        <f>SUM(G16:G22)</f>
        <v/>
      </c>
      <c r="H23" s="241">
        <f>SUM(H16:H22)</f>
        <v/>
      </c>
      <c r="I23" s="241">
        <f>SUM(I16:I22)</f>
        <v/>
      </c>
      <c r="J23" s="241">
        <f>SUM(J16:J22)</f>
        <v/>
      </c>
      <c r="K23" s="241">
        <f>SUM(K16:K22)</f>
        <v/>
      </c>
      <c r="L23" s="250">
        <f>SUM(L16:L22)</f>
        <v/>
      </c>
      <c r="M23" s="240">
        <f>SUM(M16:M22)</f>
        <v/>
      </c>
      <c r="N23" s="241">
        <f>SUM(N16:N22)</f>
        <v/>
      </c>
      <c r="O23" s="241">
        <f>SUM(O16:O22)</f>
        <v/>
      </c>
      <c r="P23" s="241">
        <f>SUM(P16:P22)</f>
        <v/>
      </c>
      <c r="Q23" s="242">
        <f>SUM(Q16:Q22)</f>
        <v/>
      </c>
      <c r="R23" s="27" t="n"/>
      <c r="S23" s="27" t="n"/>
      <c r="T23" s="27" t="n"/>
      <c r="U23" s="27" t="n"/>
      <c r="V23" s="27" t="n"/>
      <c r="W23" s="27" t="n"/>
      <c r="X23" s="27" t="n"/>
    </row>
    <row r="24" ht="12" customHeight="1" s="34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5" t="n"/>
      <c r="W24" s="25" t="n"/>
      <c r="X24" s="26" t="n"/>
    </row>
    <row r="25" ht="22.5" customHeight="1" s="34">
      <c r="A25" s="819" t="inlineStr">
        <is>
          <t>COBBLERS RESULTS UNDER EACH MANAGER</t>
        </is>
      </c>
      <c r="B25" s="879" t="n"/>
      <c r="C25" s="879" t="n"/>
      <c r="D25" s="879" t="n"/>
      <c r="E25" s="879" t="n"/>
      <c r="F25" s="879" t="n"/>
      <c r="G25" s="880" t="n"/>
      <c r="H25" s="277" t="n"/>
      <c r="I25" s="258" t="n"/>
      <c r="J25" s="258" t="n"/>
      <c r="K25" s="258" t="n"/>
      <c r="L25" s="258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5" t="n"/>
      <c r="W25" s="25" t="n"/>
      <c r="X25" s="26" t="n"/>
    </row>
    <row r="26" ht="22.15" customHeight="1" s="34" thickBot="1">
      <c r="A26" s="254" t="inlineStr">
        <is>
          <t>Manager</t>
        </is>
      </c>
      <c r="B26" s="219" t="n"/>
      <c r="C26" s="257" t="n"/>
      <c r="D26" s="255" t="inlineStr">
        <is>
          <t>Success Rate</t>
        </is>
      </c>
      <c r="E26" s="255" t="n"/>
      <c r="F26" s="255" t="inlineStr">
        <is>
          <t>Win rate</t>
        </is>
      </c>
      <c r="G26" s="255" t="n"/>
      <c r="H26" s="270" t="inlineStr">
        <is>
          <t>[Person_1]</t>
        </is>
      </c>
      <c r="I26" s="270" t="n"/>
      <c r="J26" s="270" t="n"/>
      <c r="K26" s="270" t="inlineStr">
        <is>
          <t>Points per game</t>
        </is>
      </c>
      <c r="L26" s="270" t="n"/>
      <c r="M26" s="271" t="n"/>
      <c r="N26" s="272" t="n"/>
      <c r="O26" s="271" t="inlineStr">
        <is>
          <t>(League Only)</t>
        </is>
      </c>
      <c r="P26" s="271" t="n"/>
      <c r="Q26" s="273" t="n"/>
      <c r="R26" s="268" t="n"/>
      <c r="S26" s="26" t="n"/>
      <c r="T26" s="26" t="n"/>
      <c r="U26" s="26" t="n"/>
      <c r="V26" s="25" t="n"/>
      <c r="W26" s="25" t="n"/>
      <c r="X26" s="26" t="n"/>
    </row>
    <row r="27" ht="12" customHeight="1" s="34" thickBot="1">
      <c r="A27" s="507" t="inlineStr">
        <is>
          <t>[Person_2]</t>
        </is>
      </c>
      <c r="B27" s="219" t="n"/>
      <c r="C27" s="219" t="n"/>
      <c r="D27" s="256">
        <f>(M29*3+N29)/(B29*3)</f>
        <v/>
      </c>
      <c r="E27" s="256" t="n"/>
      <c r="F27" s="256">
        <f>M29/B29</f>
        <v/>
      </c>
      <c r="G27" s="256" t="n"/>
      <c r="H27" s="256">
        <f>O29/B29</f>
        <v/>
      </c>
      <c r="I27" s="256" t="n"/>
      <c r="J27" s="274" t="n"/>
      <c r="K27" s="881">
        <f>SUM(M29*3+N29)/B29</f>
        <v/>
      </c>
      <c r="L27" s="274" t="n"/>
      <c r="M27" s="274" t="n"/>
      <c r="N27" s="274" t="n"/>
      <c r="O27" s="274" t="n"/>
      <c r="P27" s="274" t="n"/>
      <c r="Q27" s="276" t="n"/>
      <c r="R27" s="269" t="n"/>
      <c r="S27" s="25" t="n"/>
      <c r="T27" s="26" t="n"/>
      <c r="U27" s="26" t="n"/>
      <c r="V27" s="25" t="n"/>
      <c r="W27" s="25" t="n"/>
      <c r="X27" s="26" t="n"/>
    </row>
    <row r="28" ht="12" customHeight="1" s="34" thickBot="1">
      <c r="A28" s="217" t="inlineStr">
        <is>
          <t>Competition</t>
        </is>
      </c>
      <c r="B28" s="18" t="inlineStr">
        <is>
          <t>Games</t>
        </is>
      </c>
      <c r="C28" s="18" t="inlineStr">
        <is>
          <t>W</t>
        </is>
      </c>
      <c r="D28" s="18" t="inlineStr">
        <is>
          <t>D</t>
        </is>
      </c>
      <c r="E28" s="18" t="inlineStr">
        <is>
          <t>L</t>
        </is>
      </c>
      <c r="F28" s="18" t="inlineStr">
        <is>
          <t>F</t>
        </is>
      </c>
      <c r="G28" s="18" t="inlineStr">
        <is>
          <t>A</t>
        </is>
      </c>
      <c r="H28" s="18" t="inlineStr">
        <is>
          <t>W</t>
        </is>
      </c>
      <c r="I28" s="18" t="inlineStr">
        <is>
          <t>D</t>
        </is>
      </c>
      <c r="J28" s="18" t="inlineStr">
        <is>
          <t>L</t>
        </is>
      </c>
      <c r="K28" s="18" t="inlineStr">
        <is>
          <t>F</t>
        </is>
      </c>
      <c r="L28" s="18" t="inlineStr">
        <is>
          <t>A</t>
        </is>
      </c>
      <c r="M28" s="18" t="inlineStr">
        <is>
          <t>W</t>
        </is>
      </c>
      <c r="N28" s="18" t="inlineStr">
        <is>
          <t>D</t>
        </is>
      </c>
      <c r="O28" s="18" t="inlineStr">
        <is>
          <t>L</t>
        </is>
      </c>
      <c r="P28" s="18" t="inlineStr">
        <is>
          <t>F</t>
        </is>
      </c>
      <c r="Q28" s="18" t="inlineStr">
        <is>
          <t>A</t>
        </is>
      </c>
      <c r="R28" s="25" t="n"/>
      <c r="S28" s="25" t="n"/>
      <c r="T28" s="26" t="n"/>
      <c r="U28" s="26" t="n"/>
      <c r="V28" s="25" t="n"/>
      <c r="W28" s="25" t="n"/>
      <c r="X28" s="26" t="n"/>
    </row>
    <row r="29" ht="12" customHeight="1" s="34">
      <c r="A29" s="220" t="inlineStr">
        <is>
          <t>League</t>
        </is>
      </c>
      <c r="B29" s="221">
        <f>SUM(C29:E29)+SUM(H29:J29)</f>
        <v/>
      </c>
      <c r="C29" s="222">
        <f>COUNTIFS(ALL!$J:$J,$C$28,ALL!$E:$E,$E$2,ALL!$I:$I,$A29,ALL!$M:$M,$A$27)</f>
        <v/>
      </c>
      <c r="D29" s="222">
        <f>COUNTIFS(ALL!$J:$J,$D$28,ALL!$E:$E,$E$2,ALL!$I:$I,$A29,ALL!$M:$M,$A$27)</f>
        <v/>
      </c>
      <c r="E29" s="222">
        <f>COUNTIFS(ALL!$J:$J,$E$28,ALL!$E:$E,$E$2,ALL!$I:$I,$A29,ALL!$M:$M,$A$27)</f>
        <v/>
      </c>
      <c r="F29" s="222">
        <f>SUMIFS(ALL!K:K,ALL!$E:$E,$E$2,ALL!$I:$I,$A29,ALL!$M:$M,$A$27)</f>
        <v/>
      </c>
      <c r="G29" s="222">
        <f>SUMIFS(ALL!L:L,ALL!$E:$E,$E$2,ALL!$I:$I,$A29,ALL!$M:$M,$A$27)</f>
        <v/>
      </c>
      <c r="H29" s="222">
        <f>COUNTIFS(ALL!$J:$J,$H$28,ALL!$E:$E,$J$2,ALL!$I:$I,$A29,ALL!$M:$M,$A$27)</f>
        <v/>
      </c>
      <c r="I29" s="222">
        <f>COUNTIFS(ALL!$J:$J,$I$28,ALL!$E:$E,$J$2,ALL!$I:$I,$A29,ALL!$M:$M,$A$27)</f>
        <v/>
      </c>
      <c r="J29" s="222">
        <f>COUNTIFS(ALL!$J:$J,$J$28,ALL!$E:$E,$J$2,ALL!$I:$I,$A29,ALL!$M:$M,$A$27)</f>
        <v/>
      </c>
      <c r="K29" s="222">
        <f>SUMIFS(ALL!K:K,ALL!$E:$E,$J$2,ALL!$I:$I,$A29,ALL!$M:$M,$A$27)</f>
        <v/>
      </c>
      <c r="L29" s="222">
        <f>SUMIFS(ALL!L:L,ALL!$E:$E,$J$2,ALL!$I:$I,$A29,ALL!$M:$M,$A$27)</f>
        <v/>
      </c>
      <c r="M29" s="224">
        <f>C29+H29</f>
        <v/>
      </c>
      <c r="N29" s="224">
        <f>D29+I29</f>
        <v/>
      </c>
      <c r="O29" s="224">
        <f>E29+J29</f>
        <v/>
      </c>
      <c r="P29" s="224">
        <f>F29+K29</f>
        <v/>
      </c>
      <c r="Q29" s="225">
        <f>G29+L29</f>
        <v/>
      </c>
      <c r="R29" s="25" t="n"/>
      <c r="S29" s="25" t="n"/>
      <c r="T29" s="26" t="n"/>
      <c r="U29" s="26" t="n"/>
      <c r="V29" s="25" t="n"/>
      <c r="W29" s="25" t="n"/>
      <c r="X29" s="26" t="n"/>
    </row>
    <row r="30" ht="12" customHeight="1" s="34">
      <c r="A30" s="226" t="inlineStr">
        <is>
          <t>FA Cup</t>
        </is>
      </c>
      <c r="B30" s="227">
        <f>SUM(C30:E30)+SUM(H30:J30)</f>
        <v/>
      </c>
      <c r="C30" s="809">
        <f>COUNTIFS(ALL!$J:$J,$C$28,ALL!$E:$E,$E$2,ALL!$I:$I,$A30,ALL!$M:$M,$A$27)</f>
        <v/>
      </c>
      <c r="D30" s="809">
        <f>COUNTIFS(ALL!$J:$J,$D$28,ALL!$E:$E,$E$2,ALL!$I:$I,$A30,ALL!$M:$M,$A$27)</f>
        <v/>
      </c>
      <c r="E30" s="809">
        <f>COUNTIFS(ALL!$J:$J,$E$28,ALL!$E:$E,$E$2,ALL!$I:$I,$A30,ALL!$M:$M,$A$27)</f>
        <v/>
      </c>
      <c r="F30" s="809">
        <f>SUMIFS(ALL!K:K,ALL!$E:$E,$E$2,ALL!$I:$I,$A30,ALL!$M:$M,$A$27)</f>
        <v/>
      </c>
      <c r="G30" s="809">
        <f>SUMIFS(ALL!L:L,ALL!$E:$E,$E$2,ALL!$I:$I,$A30,ALL!$M:$M,$A$27)</f>
        <v/>
      </c>
      <c r="H30" s="809">
        <f>COUNTIFS(ALL!$J:$J,$H$28,ALL!$E:$E,$J$2,ALL!$I:$I,$A30,ALL!$M:$M,$A$27)</f>
        <v/>
      </c>
      <c r="I30" s="809">
        <f>COUNTIFS(ALL!$J:$J,$I$28,ALL!$E:$E,$J$2,ALL!$I:$I,$A30,ALL!$M:$M,$A$27)</f>
        <v/>
      </c>
      <c r="J30" s="809">
        <f>COUNTIFS(ALL!$J:$J,$J$28,ALL!$E:$E,$J$2,ALL!$I:$I,$A30,ALL!$M:$M,$A$27)</f>
        <v/>
      </c>
      <c r="K30" s="809">
        <f>SUMIFS(ALL!K:K,ALL!$E:$E,$J$2,ALL!$I:$I,$A30,ALL!$M:$M,$A$27)</f>
        <v/>
      </c>
      <c r="L30" s="809">
        <f>SUMIFS(ALL!L:L,ALL!$E:$E,$J$2,ALL!$I:$I,$A30,ALL!$M:$M,$A$27)</f>
        <v/>
      </c>
      <c r="M30" s="229">
        <f>C30+H30</f>
        <v/>
      </c>
      <c r="N30" s="229">
        <f>D30+I30</f>
        <v/>
      </c>
      <c r="O30" s="229">
        <f>E30+J30</f>
        <v/>
      </c>
      <c r="P30" s="229">
        <f>F30+K30</f>
        <v/>
      </c>
      <c r="Q30" s="230">
        <f>G30+L30</f>
        <v/>
      </c>
      <c r="R30" s="25" t="n"/>
      <c r="S30" s="25" t="n"/>
      <c r="T30" s="26" t="n"/>
      <c r="U30" s="26" t="n"/>
      <c r="V30" s="25" t="n"/>
      <c r="W30" s="25" t="n"/>
      <c r="X30" s="26" t="n"/>
    </row>
    <row r="31" ht="12" customHeight="1" s="34">
      <c r="A31" s="231" t="inlineStr">
        <is>
          <t>League Cup</t>
        </is>
      </c>
      <c r="B31" s="227">
        <f>SUM(C31:E31)+SUM(H31:J31)</f>
        <v/>
      </c>
      <c r="C31" s="809">
        <f>COUNTIFS(ALL!$J:$J,$C$28,ALL!$E:$E,$E$2,ALL!$I:$I,$A31,ALL!$M:$M,$A$27)</f>
        <v/>
      </c>
      <c r="D31" s="809">
        <f>COUNTIFS(ALL!$J:$J,$D$28,ALL!$E:$E,$E$2,ALL!$I:$I,$A31,ALL!$M:$M,$A$27)</f>
        <v/>
      </c>
      <c r="E31" s="809">
        <f>COUNTIFS(ALL!$J:$J,$E$28,ALL!$E:$E,$E$2,ALL!$I:$I,$A31,ALL!$M:$M,$A$27)</f>
        <v/>
      </c>
      <c r="F31" s="809">
        <f>SUMIFS(ALL!K:K,ALL!$E:$E,$E$2,ALL!$I:$I,$A31,ALL!$M:$M,$A$27)</f>
        <v/>
      </c>
      <c r="G31" s="809">
        <f>SUMIFS(ALL!L:L,ALL!$E:$E,$E$2,ALL!$I:$I,$A31,ALL!$M:$M,$A$27)</f>
        <v/>
      </c>
      <c r="H31" s="809">
        <f>COUNTIFS(ALL!$J:$J,$H$28,ALL!$E:$E,$J$2,ALL!$I:$I,$A31,ALL!$M:$M,$A$27)</f>
        <v/>
      </c>
      <c r="I31" s="809">
        <f>COUNTIFS(ALL!$J:$J,$I$28,ALL!$E:$E,$J$2,ALL!$I:$I,$A31,ALL!$M:$M,$A$27)</f>
        <v/>
      </c>
      <c r="J31" s="809">
        <f>COUNTIFS(ALL!$J:$J,$J$28,ALL!$E:$E,$J$2,ALL!$I:$I,$A31,ALL!$M:$M,$A$27)</f>
        <v/>
      </c>
      <c r="K31" s="809">
        <f>SUMIFS(ALL!K:K,ALL!$E:$E,$J$2,ALL!$I:$I,$A31,ALL!$M:$M,$A$27)</f>
        <v/>
      </c>
      <c r="L31" s="809">
        <f>SUMIFS(ALL!L:L,ALL!$E:$E,$J$2,ALL!$I:$I,$A31,ALL!$M:$M,$A$27)</f>
        <v/>
      </c>
      <c r="M31" s="229">
        <f>C31+H31</f>
        <v/>
      </c>
      <c r="N31" s="229">
        <f>D31+I31</f>
        <v/>
      </c>
      <c r="O31" s="229">
        <f>E31+J31</f>
        <v/>
      </c>
      <c r="P31" s="229">
        <f>F31+K31</f>
        <v/>
      </c>
      <c r="Q31" s="230">
        <f>G31+L31</f>
        <v/>
      </c>
      <c r="R31" s="25" t="n"/>
      <c r="S31" s="25" t="n"/>
      <c r="T31" s="26" t="n"/>
      <c r="U31" s="26" t="n"/>
      <c r="V31" s="25" t="n"/>
      <c r="W31" s="25" t="n"/>
      <c r="X31" s="26" t="n"/>
    </row>
    <row r="32" ht="12" customHeight="1" s="34">
      <c r="A32" s="232" t="inlineStr">
        <is>
          <t>League Trophy</t>
        </is>
      </c>
      <c r="B32" s="227">
        <f>SUM(C32:E32)+SUM(H32:J32)</f>
        <v/>
      </c>
      <c r="C32" s="809">
        <f>COUNTIFS(ALL!$J:$J,$C$28,ALL!$E:$E,$E$2,ALL!$I:$I,$A32,ALL!$M:$M,$A$27)</f>
        <v/>
      </c>
      <c r="D32" s="809">
        <f>COUNTIFS(ALL!$J:$J,$D$28,ALL!$E:$E,$E$2,ALL!$I:$I,$A32,ALL!$M:$M,$A$27)</f>
        <v/>
      </c>
      <c r="E32" s="809">
        <f>COUNTIFS(ALL!$J:$J,$E$28,ALL!$E:$E,$E$2,ALL!$I:$I,$A32,ALL!$M:$M,$A$27)</f>
        <v/>
      </c>
      <c r="F32" s="809">
        <f>SUMIFS(ALL!K:K,ALL!$E:$E,$E$2,ALL!$I:$I,$A32,ALL!$M:$M,$A$27)</f>
        <v/>
      </c>
      <c r="G32" s="809">
        <f>SUMIFS(ALL!L:L,ALL!$E:$E,$E$2,ALL!$I:$I,$A32,ALL!$M:$M,$A$27)</f>
        <v/>
      </c>
      <c r="H32" s="809">
        <f>COUNTIFS(ALL!$J:$J,$H$28,ALL!$E:$E,$J$2,ALL!$I:$I,$A32,ALL!$M:$M,$A$27)</f>
        <v/>
      </c>
      <c r="I32" s="809">
        <f>COUNTIFS(ALL!$J:$J,$I$28,ALL!$E:$E,$J$2,ALL!$I:$I,$A32,ALL!$M:$M,$A$27)</f>
        <v/>
      </c>
      <c r="J32" s="809">
        <f>COUNTIFS(ALL!$J:$J,$J$28,ALL!$E:$E,$J$2,ALL!$I:$I,$A32,ALL!$M:$M,$A$27)</f>
        <v/>
      </c>
      <c r="K32" s="809">
        <f>SUMIFS(ALL!K:K,ALL!$E:$E,$J$2,ALL!$I:$I,$A32,ALL!$M:$M,$A$27)</f>
        <v/>
      </c>
      <c r="L32" s="809">
        <f>SUMIFS(ALL!L:L,ALL!$E:$E,$J$2,ALL!$I:$I,$A32,ALL!$M:$M,$A$27)</f>
        <v/>
      </c>
      <c r="M32" s="229">
        <f>C32+H32</f>
        <v/>
      </c>
      <c r="N32" s="229">
        <f>D32+I32</f>
        <v/>
      </c>
      <c r="O32" s="229">
        <f>E32+J32</f>
        <v/>
      </c>
      <c r="P32" s="229">
        <f>F32+K32</f>
        <v/>
      </c>
      <c r="Q32" s="230">
        <f>G32+L32</f>
        <v/>
      </c>
      <c r="R32" s="25" t="n"/>
      <c r="S32" s="25" t="n"/>
      <c r="T32" s="26" t="n"/>
      <c r="U32" s="26" t="n"/>
      <c r="V32" s="25" t="n"/>
      <c r="W32" s="25" t="n"/>
      <c r="X32" s="26" t="n"/>
    </row>
    <row r="33" ht="12" customHeight="1" s="34">
      <c r="A33" s="233" t="inlineStr">
        <is>
          <t>Div 3 South Cup</t>
        </is>
      </c>
      <c r="B33" s="227">
        <f>SUM(C33:E33)+SUM(H33:J33)</f>
        <v/>
      </c>
      <c r="C33" s="809">
        <f>COUNTIFS(ALL!$J:$J,$C$28,ALL!$E:$E,$E$2,ALL!$I:$I,$A33,ALL!$M:$M,$A$27)</f>
        <v/>
      </c>
      <c r="D33" s="809">
        <f>COUNTIFS(ALL!$J:$J,$D$28,ALL!$E:$E,$E$2,ALL!$I:$I,$A33,ALL!$M:$M,$A$27)</f>
        <v/>
      </c>
      <c r="E33" s="809">
        <f>COUNTIFS(ALL!$J:$J,$E$28,ALL!$E:$E,$E$2,ALL!$I:$I,$A33,ALL!$M:$M,$A$27)</f>
        <v/>
      </c>
      <c r="F33" s="809">
        <f>SUMIFS(ALL!K:K,ALL!$E:$E,$E$2,ALL!$I:$I,$A33,ALL!$M:$M,$A$27)</f>
        <v/>
      </c>
      <c r="G33" s="809">
        <f>SUMIFS(ALL!L:L,ALL!$E:$E,$E$2,ALL!$I:$I,$A33,ALL!$M:$M,$A$27)</f>
        <v/>
      </c>
      <c r="H33" s="809">
        <f>COUNTIFS(ALL!$J:$J,$H$28,ALL!$E:$E,$J$2,ALL!$I:$I,$A33,ALL!$M:$M,$A$27)</f>
        <v/>
      </c>
      <c r="I33" s="809">
        <f>COUNTIFS(ALL!$J:$J,$I$28,ALL!$E:$E,$J$2,ALL!$I:$I,$A33,ALL!$M:$M,$A$27)</f>
        <v/>
      </c>
      <c r="J33" s="809">
        <f>COUNTIFS(ALL!$J:$J,$J$28,ALL!$E:$E,$J$2,ALL!$I:$I,$A33,ALL!$M:$M,$A$27)</f>
        <v/>
      </c>
      <c r="K33" s="809">
        <f>SUMIFS(ALL!K:K,ALL!$E:$E,$J$2,ALL!$I:$I,$A33,ALL!$M:$M,$A$27)</f>
        <v/>
      </c>
      <c r="L33" s="809">
        <f>SUMIFS(ALL!L:L,ALL!$E:$E,$J$2,ALL!$I:$I,$A33,ALL!$M:$M,$A$27)</f>
        <v/>
      </c>
      <c r="M33" s="229">
        <f>C33+H33</f>
        <v/>
      </c>
      <c r="N33" s="229">
        <f>D33+I33</f>
        <v/>
      </c>
      <c r="O33" s="229">
        <f>E33+J33</f>
        <v/>
      </c>
      <c r="P33" s="229">
        <f>F33+K33</f>
        <v/>
      </c>
      <c r="Q33" s="230">
        <f>G33+L33</f>
        <v/>
      </c>
      <c r="R33" s="25" t="n"/>
      <c r="S33" s="25" t="n"/>
      <c r="T33" s="26" t="n"/>
      <c r="U33" s="26" t="n"/>
      <c r="V33" s="25" t="n"/>
      <c r="W33" s="25" t="n"/>
      <c r="X33" s="26" t="n"/>
    </row>
    <row r="34" ht="12" customHeight="1" s="34">
      <c r="A34" s="234" t="inlineStr">
        <is>
          <t>Play-Offs</t>
        </is>
      </c>
      <c r="B34" s="227">
        <f>SUM(C34:E34)+SUM(H34:J34)</f>
        <v/>
      </c>
      <c r="C34" s="809">
        <f>COUNTIFS(ALL!$J:$J,$C$28,ALL!$E:$E,$E$2,ALL!$I:$I,$A34,ALL!$M:$M,$A$27)</f>
        <v/>
      </c>
      <c r="D34" s="809">
        <f>COUNTIFS(ALL!$J:$J,$D$28,ALL!$E:$E,$E$2,ALL!$I:$I,$A34,ALL!$M:$M,$A$27)</f>
        <v/>
      </c>
      <c r="E34" s="809">
        <f>COUNTIFS(ALL!$J:$J,$E$28,ALL!$E:$E,$E$2,ALL!$I:$I,$A34,ALL!$M:$M,$A$27)</f>
        <v/>
      </c>
      <c r="F34" s="809">
        <f>SUMIFS(ALL!K:K,ALL!$E:$E,$E$2,ALL!$I:$I,$A34,ALL!$M:$M,$A$27)</f>
        <v/>
      </c>
      <c r="G34" s="809">
        <f>SUMIFS(ALL!L:L,ALL!$E:$E,$E$2,ALL!$I:$I,$A34,ALL!$M:$M,$A$27)</f>
        <v/>
      </c>
      <c r="H34" s="809">
        <f>COUNTIFS(ALL!$J:$J,$H$28,ALL!$E:$E,$J$2,ALL!$I:$I,$A34,ALL!$M:$M,$A$27)</f>
        <v/>
      </c>
      <c r="I34" s="809">
        <f>COUNTIFS(ALL!$J:$J,$I$28,ALL!$E:$E,$J$2,ALL!$I:$I,$A34,ALL!$M:$M,$A$27)</f>
        <v/>
      </c>
      <c r="J34" s="809">
        <f>COUNTIFS(ALL!$J:$J,$J$28,ALL!$E:$E,$J$2,ALL!$I:$I,$A34,ALL!$M:$M,$A$27)</f>
        <v/>
      </c>
      <c r="K34" s="809">
        <f>SUMIFS(ALL!K:K,ALL!$E:$E,$J$2,ALL!$I:$I,$A34,ALL!$M:$M,$A$27)</f>
        <v/>
      </c>
      <c r="L34" s="809">
        <f>SUMIFS(ALL!L:L,ALL!$E:$E,$J$2,ALL!$I:$I,$A34,ALL!$M:$M,$A$27)</f>
        <v/>
      </c>
      <c r="M34" s="229">
        <f>C34+H34</f>
        <v/>
      </c>
      <c r="N34" s="229">
        <f>D34+I34</f>
        <v/>
      </c>
      <c r="O34" s="229">
        <f>E34+J34</f>
        <v/>
      </c>
      <c r="P34" s="229">
        <f>F34+K34</f>
        <v/>
      </c>
      <c r="Q34" s="230">
        <f>G34+L34</f>
        <v/>
      </c>
      <c r="R34" s="25" t="n"/>
      <c r="S34" s="25" t="n"/>
      <c r="T34" s="26" t="n"/>
      <c r="U34" s="26" t="n"/>
      <c r="V34" s="25" t="n"/>
      <c r="W34" s="25" t="n"/>
      <c r="X34" s="26" t="n"/>
    </row>
    <row r="35" ht="12" customHeight="1" s="34" thickBot="1">
      <c r="A35" s="235" t="inlineStr">
        <is>
          <t>Charity Shield</t>
        </is>
      </c>
      <c r="B35" s="227">
        <f>SUM(C35:E35)+SUM(H35:J35)</f>
        <v/>
      </c>
      <c r="C35" s="146">
        <f>COUNTIFS(ALL!$J:$J,$C$28,ALL!$E:$E,$E$2,ALL!$I:$I,$A35,ALL!$M:$M,$A$27)</f>
        <v/>
      </c>
      <c r="D35" s="146">
        <f>COUNTIFS(ALL!$J:$J,$D$28,ALL!$E:$E,$E$2,ALL!$I:$I,$A35,ALL!$M:$M,$A$27)</f>
        <v/>
      </c>
      <c r="E35" s="146">
        <f>COUNTIFS(ALL!$J:$J,$E$28,ALL!$E:$E,$E$2,ALL!$I:$I,$A35,ALL!$M:$M,$A$27)</f>
        <v/>
      </c>
      <c r="F35" s="146">
        <f>SUMIFS(ALL!K:K,ALL!$E:$E,$E$2,ALL!$I:$I,$A35,ALL!$M:$M,$A$27)</f>
        <v/>
      </c>
      <c r="G35" s="146">
        <f>SUMIFS(ALL!L:L,ALL!$E:$E,$E$2,ALL!$I:$I,$A35,ALL!$M:$M,$A$27)</f>
        <v/>
      </c>
      <c r="H35" s="146">
        <f>COUNTIFS(ALL!$J:$J,$H$28,ALL!$E:$E,$J$2,ALL!$I:$I,$A35,ALL!$M:$M,$A$27)</f>
        <v/>
      </c>
      <c r="I35" s="146">
        <f>COUNTIFS(ALL!$J:$J,$I$28,ALL!$E:$E,$J$2,ALL!$I:$I,$A35,ALL!$M:$M,$A$27)</f>
        <v/>
      </c>
      <c r="J35" s="146">
        <f>COUNTIFS(ALL!$J:$J,$J$28,ALL!$E:$E,$J$2,ALL!$I:$I,$A35,ALL!$M:$M,$A$27)</f>
        <v/>
      </c>
      <c r="K35" s="146">
        <f>SUMIFS(ALL!K:K,ALL!$E:$E,$J$2,ALL!$I:$I,$A35,ALL!$M:$M,$A$27)</f>
        <v/>
      </c>
      <c r="L35" s="146">
        <f>SUMIFS(ALL!L:L,ALL!$E:$E,$J$2,ALL!$I:$I,$A35,ALL!$M:$M,$A$27)</f>
        <v/>
      </c>
      <c r="M35" s="238">
        <f>C35+H35</f>
        <v/>
      </c>
      <c r="N35" s="238">
        <f>D35+I35</f>
        <v/>
      </c>
      <c r="O35" s="238">
        <f>E35+J35</f>
        <v/>
      </c>
      <c r="P35" s="238">
        <f>F35+K35</f>
        <v/>
      </c>
      <c r="Q35" s="239">
        <f>G35+L35</f>
        <v/>
      </c>
      <c r="R35" s="25" t="n"/>
      <c r="S35" s="25" t="n"/>
      <c r="T35" s="26" t="n"/>
      <c r="U35" s="26" t="n"/>
      <c r="V35" s="25" t="n"/>
      <c r="W35" s="25" t="n"/>
      <c r="X35" s="26" t="n"/>
    </row>
    <row r="36" ht="12" customHeight="1" s="34" thickBot="1">
      <c r="A36" s="810" t="inlineStr">
        <is>
          <t>TOTAL</t>
        </is>
      </c>
      <c r="B36" s="240">
        <f>SUM(B29:B35)</f>
        <v/>
      </c>
      <c r="C36" s="241">
        <f>SUM(C29:C35)</f>
        <v/>
      </c>
      <c r="D36" s="241">
        <f>SUM(D29:D35)</f>
        <v/>
      </c>
      <c r="E36" s="241">
        <f>SUM(E29:E35)</f>
        <v/>
      </c>
      <c r="F36" s="241">
        <f>SUM(F29:F35)</f>
        <v/>
      </c>
      <c r="G36" s="241">
        <f>SUM(G29:G35)</f>
        <v/>
      </c>
      <c r="H36" s="241">
        <f>SUM(H29:H35)</f>
        <v/>
      </c>
      <c r="I36" s="241">
        <f>SUM(I29:I35)</f>
        <v/>
      </c>
      <c r="J36" s="241">
        <f>SUM(J29:J35)</f>
        <v/>
      </c>
      <c r="K36" s="241">
        <f>SUM(K29:K35)</f>
        <v/>
      </c>
      <c r="L36" s="242">
        <f>SUM(L29:L35)</f>
        <v/>
      </c>
      <c r="M36" s="247">
        <f>SUM(M29:M35)</f>
        <v/>
      </c>
      <c r="N36" s="243">
        <f>SUM(N29:N35)</f>
        <v/>
      </c>
      <c r="O36" s="243">
        <f>SUM(O29:O35)</f>
        <v/>
      </c>
      <c r="P36" s="243">
        <f>SUM(P29:P35)</f>
        <v/>
      </c>
      <c r="Q36" s="244">
        <f>SUM(Q29:Q35)</f>
        <v/>
      </c>
      <c r="R36" s="25" t="n"/>
      <c r="S36" s="25" t="n"/>
      <c r="T36" s="25" t="n"/>
      <c r="U36" s="25" t="n"/>
      <c r="V36" s="25" t="n"/>
      <c r="W36" s="25" t="n"/>
      <c r="X36" s="25" t="n"/>
    </row>
    <row r="37" ht="12" customHeight="1" s="34">
      <c r="A37" s="43" t="n"/>
      <c r="B37" s="43" t="n"/>
      <c r="C37" s="43" t="n"/>
      <c r="D37" s="43" t="n"/>
      <c r="E37" s="43" t="n"/>
      <c r="F37" s="43" t="n"/>
      <c r="G37" s="43" t="n"/>
      <c r="H37" s="43" t="n"/>
      <c r="I37" s="43" t="n"/>
      <c r="J37" s="43" t="n"/>
      <c r="K37" s="43" t="n"/>
      <c r="L37" s="43" t="n"/>
      <c r="M37" s="43" t="n"/>
      <c r="N37" s="43" t="n"/>
      <c r="O37" s="43" t="n"/>
      <c r="P37" s="43" t="n"/>
      <c r="Q37" s="45" t="n"/>
      <c r="R37" s="25" t="n"/>
      <c r="S37" s="25" t="n"/>
      <c r="T37" s="25" t="n"/>
      <c r="U37" s="25" t="n"/>
      <c r="V37" s="25" t="n"/>
      <c r="W37" s="25" t="n"/>
      <c r="X37" s="25" t="n"/>
    </row>
    <row r="38" ht="22.5" customHeight="1" s="34" thickBot="1">
      <c r="A38" s="814" t="inlineStr">
        <is>
          <t>COBBLERS RESULTS EACH SEASON</t>
        </is>
      </c>
      <c r="H38" s="26" t="n"/>
      <c r="I38" s="26" t="n"/>
      <c r="J38" s="26" t="n"/>
      <c r="K38" s="26" t="n"/>
      <c r="L38" s="26" t="n"/>
      <c r="M38" s="26" t="n"/>
      <c r="N38" s="26" t="n"/>
      <c r="O38" s="25" t="n"/>
      <c r="P38" s="25" t="n"/>
      <c r="Q38" s="25" t="n"/>
      <c r="R38" s="25" t="n"/>
      <c r="S38" s="25" t="n"/>
      <c r="T38" s="25" t="n"/>
      <c r="U38" s="25" t="n"/>
      <c r="V38" s="25" t="n"/>
      <c r="W38" s="25" t="n"/>
      <c r="X38" s="25" t="n"/>
    </row>
    <row r="39" ht="12" customHeight="1" s="34" thickBot="1">
      <c r="A39" s="509" t="inlineStr">
        <is>
          <t>1897/8</t>
        </is>
      </c>
      <c r="B39" s="18" t="inlineStr">
        <is>
          <t>Games</t>
        </is>
      </c>
      <c r="C39" s="18" t="inlineStr">
        <is>
          <t>W</t>
        </is>
      </c>
      <c r="D39" s="18" t="inlineStr">
        <is>
          <t>D</t>
        </is>
      </c>
      <c r="E39" s="18" t="inlineStr">
        <is>
          <t>L</t>
        </is>
      </c>
      <c r="F39" s="18" t="inlineStr">
        <is>
          <t>F</t>
        </is>
      </c>
      <c r="G39" s="18" t="inlineStr">
        <is>
          <t>A</t>
        </is>
      </c>
      <c r="H39" s="18" t="inlineStr">
        <is>
          <t>W</t>
        </is>
      </c>
      <c r="I39" s="18" t="inlineStr">
        <is>
          <t>D</t>
        </is>
      </c>
      <c r="J39" s="18" t="inlineStr">
        <is>
          <t>L</t>
        </is>
      </c>
      <c r="K39" s="18" t="inlineStr">
        <is>
          <t>F</t>
        </is>
      </c>
      <c r="L39" s="18" t="inlineStr">
        <is>
          <t>A</t>
        </is>
      </c>
      <c r="M39" s="18" t="inlineStr">
        <is>
          <t>W</t>
        </is>
      </c>
      <c r="N39" s="18" t="inlineStr">
        <is>
          <t>D</t>
        </is>
      </c>
      <c r="O39" s="18" t="inlineStr">
        <is>
          <t>L</t>
        </is>
      </c>
      <c r="P39" s="18" t="inlineStr">
        <is>
          <t>F</t>
        </is>
      </c>
      <c r="Q39" s="18" t="inlineStr">
        <is>
          <t>A</t>
        </is>
      </c>
      <c r="R39" s="25" t="n"/>
      <c r="S39" s="25" t="n"/>
      <c r="T39" s="25" t="n"/>
      <c r="U39" s="25" t="n"/>
      <c r="V39" s="25" t="n"/>
      <c r="W39" s="25" t="n"/>
      <c r="X39" s="25" t="n"/>
    </row>
    <row r="40" ht="12" customHeight="1" s="34">
      <c r="A40" s="347" t="inlineStr">
        <is>
          <t>League</t>
        </is>
      </c>
      <c r="B40" s="31">
        <f>SUM(C40:E40)+SUM(H40:J40)</f>
        <v/>
      </c>
      <c r="C40" s="748">
        <f>COUNTIFS(ALL!$J:$J,$C$39,ALL!$E:$E,$E$2,ALL!$I:$I,$A40,ALL!$A:$A,$A$39)</f>
        <v/>
      </c>
      <c r="D40" s="31">
        <f>COUNTIFS(ALL!$J:$J,$D$39,ALL!$E:$E,$E$2,ALL!$I:$I,$A40,ALL!$A:$A,$A$39)</f>
        <v/>
      </c>
      <c r="E40" s="31">
        <f>COUNTIFS(ALL!$J:$J,$E$39,ALL!$E:$E,$E$2,ALL!$I:$I,$A40,ALL!$A:$A,$A$39)</f>
        <v/>
      </c>
      <c r="F40" s="748">
        <f>SUMIFS(ALL!K:K,ALL!$E:$E,$E$2,ALL!$I:$I,$A40,ALL!$A:$A,$A$39)</f>
        <v/>
      </c>
      <c r="G40" s="31">
        <f>SUMIFS(ALL!L:L,ALL!$E:$E,$E$2,ALL!$I:$I,$A40,ALL!$A:$A,$A$39)</f>
        <v/>
      </c>
      <c r="H40" s="31">
        <f>COUNTIFS(ALL!$J:$J,$C$39,ALL!$E:$E,$J$2,ALL!$I:$I,$A40,ALL!$A:$A,$A$39)</f>
        <v/>
      </c>
      <c r="I40" s="31">
        <f>COUNTIFS(ALL!$J:$J,$D$39,ALL!$E:$E,$J$2,ALL!$I:$I,$A40,ALL!$A:$A,$A$39)</f>
        <v/>
      </c>
      <c r="J40" s="31">
        <f>COUNTIFS(ALL!$J:$J,$E$39,ALL!$E:$E,$J$2,ALL!$I:$I,$A40,ALL!$A:$A,$A$39)</f>
        <v/>
      </c>
      <c r="K40" s="31">
        <f>SUMIFS(ALL!K:K,ALL!$E:$E,$J$2,ALL!$I:$I,$A40,ALL!$A:$A,$A$39)</f>
        <v/>
      </c>
      <c r="L40" s="31">
        <f>SUMIFS(ALL!L:L,ALL!$E:$E,$J$2,ALL!$I:$I,$A40,ALL!$A:$A,$A$39)</f>
        <v/>
      </c>
      <c r="M40" s="29">
        <f>C40+H40</f>
        <v/>
      </c>
      <c r="N40" s="29">
        <f>D40+I40</f>
        <v/>
      </c>
      <c r="O40" s="29">
        <f>E40+J40</f>
        <v/>
      </c>
      <c r="P40" s="29">
        <f>F40+K40</f>
        <v/>
      </c>
      <c r="Q40" s="30">
        <f>G40+L40</f>
        <v/>
      </c>
      <c r="R40" s="25" t="n"/>
      <c r="S40" s="25" t="n"/>
      <c r="T40" s="25" t="n"/>
      <c r="U40" s="25" t="n"/>
      <c r="V40" s="25" t="n"/>
      <c r="W40" s="25" t="n"/>
      <c r="X40" s="25" t="n"/>
    </row>
    <row r="41" ht="12" customHeight="1" s="34">
      <c r="A41" s="348" t="inlineStr">
        <is>
          <t>FA Cup</t>
        </is>
      </c>
      <c r="B41" s="31">
        <f>SUM(C41:E41)+SUM(H41:J41)</f>
        <v/>
      </c>
      <c r="C41" s="31">
        <f>COUNTIFS(ALL!$J:$J,$C$39,ALL!$E:$E,$E$2,ALL!$I:$I,$A41,ALL!$A:$A,$A$39)</f>
        <v/>
      </c>
      <c r="D41" s="31">
        <f>COUNTIFS(ALL!$J:$J,$D$39,ALL!$E:$E,$E$2,ALL!$I:$I,$A41,ALL!$A:$A,$A$39)</f>
        <v/>
      </c>
      <c r="E41" s="31">
        <f>COUNTIFS(ALL!$J:$J,$E$39,ALL!$E:$E,$E$2,ALL!$I:$I,$A41,ALL!$A:$A,$A$39)</f>
        <v/>
      </c>
      <c r="F41" s="31">
        <f>SUMIFS(ALL!K:K,ALL!$E:$E,$E$2,ALL!$I:$I,$A41,ALL!$A:$A,$A$39)</f>
        <v/>
      </c>
      <c r="G41" s="31">
        <f>SUMIFS(ALL!L:L,ALL!$E:$E,$E$2,ALL!$I:$I,$A41,ALL!$A:$A,$A$39)</f>
        <v/>
      </c>
      <c r="H41" s="31">
        <f>COUNTIFS(ALL!$J:$J,$C$39,ALL!$E:$E,$J$2,ALL!$I:$I,$A41,ALL!$A:$A,$A$39)</f>
        <v/>
      </c>
      <c r="I41" s="31">
        <f>COUNTIFS(ALL!$J:$J,$D$39,ALL!$E:$E,$J$2,ALL!$I:$I,$A41,ALL!$A:$A,$A$39)</f>
        <v/>
      </c>
      <c r="J41" s="31">
        <f>COUNTIFS(ALL!$J:$J,$E$39,ALL!$E:$E,$J$2,ALL!$I:$I,$A41,ALL!$A:$A,$A$39)</f>
        <v/>
      </c>
      <c r="K41" s="31">
        <f>SUMIFS(ALL!K:K,ALL!$E:$E,$J$2,ALL!$I:$I,$A41,ALL!$A:$A,$A$39)</f>
        <v/>
      </c>
      <c r="L41" s="31">
        <f>SUMIFS(ALL!L:L,ALL!$E:$E,$J$2,ALL!$I:$I,$A41,ALL!$A:$A,$A$39)</f>
        <v/>
      </c>
      <c r="M41" s="32">
        <f>C41+H41</f>
        <v/>
      </c>
      <c r="N41" s="32">
        <f>D41+I41</f>
        <v/>
      </c>
      <c r="O41" s="32">
        <f>E41+J41</f>
        <v/>
      </c>
      <c r="P41" s="32">
        <f>F41+K41</f>
        <v/>
      </c>
      <c r="Q41" s="33">
        <f>G41+L41</f>
        <v/>
      </c>
      <c r="R41" s="25" t="n"/>
      <c r="S41" s="25" t="n"/>
      <c r="T41" s="25" t="n"/>
      <c r="U41" s="25" t="n"/>
      <c r="V41" s="25" t="n"/>
      <c r="W41" s="25" t="n"/>
      <c r="X41" s="25" t="n"/>
    </row>
    <row r="42" ht="12" customHeight="1" s="34">
      <c r="A42" s="349" t="inlineStr">
        <is>
          <t>League Cup</t>
        </is>
      </c>
      <c r="B42" s="31">
        <f>SUM(C42:E42)+SUM(H42:J42)</f>
        <v/>
      </c>
      <c r="C42" s="31">
        <f>COUNTIFS(ALL!$J:$J,$C$39,ALL!$E:$E,$E$2,ALL!$I:$I,$A42,ALL!$A:$A,$A$39)</f>
        <v/>
      </c>
      <c r="D42" s="31">
        <f>COUNTIFS(ALL!$J:$J,$D$39,ALL!$E:$E,$E$2,ALL!$I:$I,$A42,ALL!$A:$A,$A$39)</f>
        <v/>
      </c>
      <c r="E42" s="31">
        <f>COUNTIFS(ALL!$J:$J,$E$39,ALL!$E:$E,$E$2,ALL!$I:$I,$A42,ALL!$A:$A,$A$39)</f>
        <v/>
      </c>
      <c r="F42" s="31">
        <f>SUMIFS(ALL!K:K,ALL!$E:$E,$E$2,ALL!$I:$I,$A42,ALL!$A:$A,$A$39)</f>
        <v/>
      </c>
      <c r="G42" s="31">
        <f>SUMIFS(ALL!L:L,ALL!$E:$E,$E$2,ALL!$I:$I,$A42,ALL!$A:$A,$A$39)</f>
        <v/>
      </c>
      <c r="H42" s="31">
        <f>COUNTIFS(ALL!$J:$J,$C$39,ALL!$E:$E,$J$2,ALL!$I:$I,$A42,ALL!$A:$A,$A$39)</f>
        <v/>
      </c>
      <c r="I42" s="31">
        <f>COUNTIFS(ALL!$J:$J,$D$39,ALL!$E:$E,$J$2,ALL!$I:$I,$A42,ALL!$A:$A,$A$39)</f>
        <v/>
      </c>
      <c r="J42" s="31">
        <f>COUNTIFS(ALL!$J:$J,$E$39,ALL!$E:$E,$J$2,ALL!$I:$I,$A42,ALL!$A:$A,$A$39)</f>
        <v/>
      </c>
      <c r="K42" s="31">
        <f>SUMIFS(ALL!K:K,ALL!$E:$E,$J$2,ALL!$I:$I,$A42,ALL!$A:$A,$A$39)</f>
        <v/>
      </c>
      <c r="L42" s="31">
        <f>SUMIFS(ALL!L:L,ALL!$E:$E,$J$2,ALL!$I:$I,$A42,ALL!$A:$A,$A$39)</f>
        <v/>
      </c>
      <c r="M42" s="32">
        <f>C42+H42</f>
        <v/>
      </c>
      <c r="N42" s="32">
        <f>D42+I42</f>
        <v/>
      </c>
      <c r="O42" s="32">
        <f>E42+J42</f>
        <v/>
      </c>
      <c r="P42" s="32">
        <f>F42+K42</f>
        <v/>
      </c>
      <c r="Q42" s="33">
        <f>G42+L42</f>
        <v/>
      </c>
      <c r="R42" s="25" t="n"/>
      <c r="S42" s="25" t="n"/>
      <c r="T42" s="25" t="n"/>
      <c r="U42" s="25" t="n"/>
      <c r="V42" s="25" t="n"/>
      <c r="W42" s="25" t="n"/>
      <c r="X42" s="25" t="n"/>
    </row>
    <row r="43" ht="12" customHeight="1" s="34">
      <c r="A43" s="350" t="inlineStr">
        <is>
          <t>League Trophy</t>
        </is>
      </c>
      <c r="B43" s="31">
        <f>SUM(C43:E43)+SUM(H43:J43)</f>
        <v/>
      </c>
      <c r="C43" s="31">
        <f>COUNTIFS(ALL!$J:$J,$C$39,ALL!$E:$E,$E$2,ALL!$I:$I,$A43,ALL!$A:$A,$A$39)</f>
        <v/>
      </c>
      <c r="D43" s="31">
        <f>COUNTIFS(ALL!$J:$J,$D$39,ALL!$E:$E,$E$2,ALL!$I:$I,$A43,ALL!$A:$A,$A$39)</f>
        <v/>
      </c>
      <c r="E43" s="31">
        <f>COUNTIFS(ALL!$J:$J,$E$39,ALL!$E:$E,$E$2,ALL!$I:$I,$A43,ALL!$A:$A,$A$39)</f>
        <v/>
      </c>
      <c r="F43" s="31">
        <f>SUMIFS(ALL!K:K,ALL!$E:$E,$E$2,ALL!$I:$I,$A43,ALL!$A:$A,$A$39)</f>
        <v/>
      </c>
      <c r="G43" s="31">
        <f>SUMIFS(ALL!L:L,ALL!$E:$E,$E$2,ALL!$I:$I,$A43,ALL!$A:$A,$A$39)</f>
        <v/>
      </c>
      <c r="H43" s="31">
        <f>COUNTIFS(ALL!$J:$J,$C$39,ALL!$E:$E,$J$2,ALL!$I:$I,$A43,ALL!$A:$A,$A$39)</f>
        <v/>
      </c>
      <c r="I43" s="31">
        <f>COUNTIFS(ALL!$J:$J,$D$39,ALL!$E:$E,$J$2,ALL!$I:$I,$A43,ALL!$A:$A,$A$39)</f>
        <v/>
      </c>
      <c r="J43" s="31">
        <f>COUNTIFS(ALL!$J:$J,$E$39,ALL!$E:$E,$J$2,ALL!$I:$I,$A43,ALL!$A:$A,$A$39)</f>
        <v/>
      </c>
      <c r="K43" s="31">
        <f>SUMIFS(ALL!K:K,ALL!$E:$E,$J$2,ALL!$I:$I,$A43,ALL!$A:$A,$A$39)</f>
        <v/>
      </c>
      <c r="L43" s="31">
        <f>SUMIFS(ALL!L:L,ALL!$E:$E,$J$2,ALL!$I:$I,$A43,ALL!$A:$A,$A$39)</f>
        <v/>
      </c>
      <c r="M43" s="32">
        <f>C43+H43</f>
        <v/>
      </c>
      <c r="N43" s="32">
        <f>D43+I43</f>
        <v/>
      </c>
      <c r="O43" s="32">
        <f>E43+J43</f>
        <v/>
      </c>
      <c r="P43" s="32">
        <f>F43+K43</f>
        <v/>
      </c>
      <c r="Q43" s="33">
        <f>G43+L43</f>
        <v/>
      </c>
      <c r="R43" s="25" t="n"/>
      <c r="S43" s="25" t="n"/>
      <c r="T43" s="25" t="n"/>
      <c r="U43" s="25" t="n"/>
      <c r="V43" s="25" t="n"/>
      <c r="W43" s="25" t="n"/>
      <c r="X43" s="25" t="n"/>
    </row>
    <row r="44" ht="12" customHeight="1" s="34">
      <c r="A44" s="233" t="inlineStr">
        <is>
          <t>Div 3 South Cup</t>
        </is>
      </c>
      <c r="B44" s="31">
        <f>SUM(C44:E44)+SUM(H44:J44)</f>
        <v/>
      </c>
      <c r="C44" s="31">
        <f>COUNTIFS(ALL!$J:$J,$C$39,ALL!$E:$E,$E$2,ALL!$I:$I,$A44,ALL!$A:$A,$A$39)</f>
        <v/>
      </c>
      <c r="D44" s="31">
        <f>COUNTIFS(ALL!$J:$J,$D$39,ALL!$E:$E,$E$2,ALL!$I:$I,$A44,ALL!$A:$A,$A$39)</f>
        <v/>
      </c>
      <c r="E44" s="31">
        <f>COUNTIFS(ALL!$J:$J,$E$39,ALL!$E:$E,$E$2,ALL!$I:$I,$A44,ALL!$A:$A,$A$39)</f>
        <v/>
      </c>
      <c r="F44" s="31">
        <f>SUMIFS(ALL!K:K,ALL!$E:$E,$E$2,ALL!$I:$I,$A44,ALL!$A:$A,$A$39)</f>
        <v/>
      </c>
      <c r="G44" s="31">
        <f>SUMIFS(ALL!L:L,ALL!$E:$E,$E$2,ALL!$I:$I,$A44,ALL!$A:$A,$A$39)</f>
        <v/>
      </c>
      <c r="H44" s="31">
        <f>COUNTIFS(ALL!$J:$J,$C$39,ALL!$E:$E,$J$2,ALL!$I:$I,$A44,ALL!$A:$A,$A$39)</f>
        <v/>
      </c>
      <c r="I44" s="31">
        <f>COUNTIFS(ALL!$J:$J,$D$39,ALL!$E:$E,$J$2,ALL!$I:$I,$A44,ALL!$A:$A,$A$39)</f>
        <v/>
      </c>
      <c r="J44" s="31">
        <f>COUNTIFS(ALL!$J:$J,$E$39,ALL!$E:$E,$J$2,ALL!$I:$I,$A44,ALL!$A:$A,$A$39)</f>
        <v/>
      </c>
      <c r="K44" s="31">
        <f>SUMIFS(ALL!K:K,ALL!$E:$E,$J$2,ALL!$I:$I,$A44,ALL!$A:$A,$A$39)</f>
        <v/>
      </c>
      <c r="L44" s="31">
        <f>SUMIFS(ALL!L:L,ALL!$E:$E,$J$2,ALL!$I:$I,$A44,ALL!$A:$A,$A$39)</f>
        <v/>
      </c>
      <c r="M44" s="32">
        <f>C44+H44</f>
        <v/>
      </c>
      <c r="N44" s="32">
        <f>D44+I44</f>
        <v/>
      </c>
      <c r="O44" s="32">
        <f>E44+J44</f>
        <v/>
      </c>
      <c r="P44" s="32">
        <f>F44+K44</f>
        <v/>
      </c>
      <c r="Q44" s="33">
        <f>G44+L44</f>
        <v/>
      </c>
      <c r="R44" s="25" t="n"/>
      <c r="S44" s="25" t="n"/>
      <c r="T44" s="25" t="n"/>
      <c r="U44" s="25" t="n"/>
      <c r="V44" s="25" t="n"/>
      <c r="W44" s="25" t="n"/>
      <c r="X44" s="25" t="n"/>
    </row>
    <row r="45" ht="12" customHeight="1" s="34">
      <c r="A45" s="351" t="inlineStr">
        <is>
          <t>Play-Offs</t>
        </is>
      </c>
      <c r="B45" s="31">
        <f>SUM(C45:E45)+SUM(H45:J45)</f>
        <v/>
      </c>
      <c r="C45" s="31">
        <f>COUNTIFS(ALL!$J:$J,$C$39,ALL!$E:$E,$E$2,ALL!$I:$I,$A45,ALL!$A:$A,$A$39)</f>
        <v/>
      </c>
      <c r="D45" s="31">
        <f>COUNTIFS(ALL!$J:$J,$D$39,ALL!$E:$E,$E$2,ALL!$I:$I,$A45,ALL!$A:$A,$A$39)</f>
        <v/>
      </c>
      <c r="E45" s="31">
        <f>COUNTIFS(ALL!$J:$J,$E$39,ALL!$E:$E,$E$2,ALL!$I:$I,$A45,ALL!$A:$A,$A$39)</f>
        <v/>
      </c>
      <c r="F45" s="31">
        <f>SUMIFS(ALL!K:K,ALL!$E:$E,$E$2,ALL!$I:$I,$A45,ALL!$A:$A,$A$39)</f>
        <v/>
      </c>
      <c r="G45" s="31">
        <f>SUMIFS(ALL!L:L,ALL!$E:$E,$E$2,ALL!$I:$I,$A45,ALL!$A:$A,$A$39)</f>
        <v/>
      </c>
      <c r="H45" s="31">
        <f>COUNTIFS(ALL!$J:$J,$C$39,ALL!$E:$E,$J$2,ALL!$I:$I,$A45,ALL!$A:$A,$A$39)</f>
        <v/>
      </c>
      <c r="I45" s="31">
        <f>COUNTIFS(ALL!$J:$J,$D$39,ALL!$E:$E,$J$2,ALL!$I:$I,$A45,ALL!$A:$A,$A$39)</f>
        <v/>
      </c>
      <c r="J45" s="31">
        <f>COUNTIFS(ALL!$J:$J,$E$39,ALL!$E:$E,$J$2,ALL!$I:$I,$A45,ALL!$A:$A,$A$39)</f>
        <v/>
      </c>
      <c r="K45" s="31">
        <f>SUMIFS(ALL!K:K,ALL!$E:$E,$J$2,ALL!$I:$I,$A45,ALL!$A:$A,$A$39)</f>
        <v/>
      </c>
      <c r="L45" s="31">
        <f>SUMIFS(ALL!L:L,ALL!$E:$E,$J$2,ALL!$I:$I,$A45,ALL!$A:$A,$A$39)</f>
        <v/>
      </c>
      <c r="M45" s="32">
        <f>C45+H45</f>
        <v/>
      </c>
      <c r="N45" s="32">
        <f>D45+I45</f>
        <v/>
      </c>
      <c r="O45" s="32">
        <f>E45+J45</f>
        <v/>
      </c>
      <c r="P45" s="32">
        <f>F45+K45</f>
        <v/>
      </c>
      <c r="Q45" s="33">
        <f>G45+L45</f>
        <v/>
      </c>
      <c r="R45" s="25" t="n"/>
      <c r="S45" s="25" t="n"/>
      <c r="T45" s="25" t="n"/>
      <c r="U45" s="25" t="n"/>
      <c r="V45" s="25" t="n"/>
      <c r="W45" s="25" t="n"/>
      <c r="X45" s="25" t="n"/>
    </row>
    <row r="46" ht="12" customHeight="1" s="34" thickBot="1">
      <c r="A46" s="352" t="inlineStr">
        <is>
          <t>Charity Shield</t>
        </is>
      </c>
      <c r="B46" s="386">
        <f>SUM(C46:E46)+SUM(H46:J46)</f>
        <v/>
      </c>
      <c r="C46" s="386">
        <f>COUNTIFS(ALL!$J:$J,$C$39,ALL!$E:$E,$E$2,ALL!$I:$I,$A46,ALL!$A:$A,$A$39)</f>
        <v/>
      </c>
      <c r="D46" s="386">
        <f>COUNTIFS(ALL!$J:$J,$D$39,ALL!$E:$E,$E$2,ALL!$I:$I,$A46,ALL!$A:$A,$A$39)</f>
        <v/>
      </c>
      <c r="E46" s="386">
        <f>COUNTIFS(ALL!$J:$J,$E$39,ALL!$E:$E,$E$2,ALL!$I:$I,$A46,ALL!$A:$A,$A$39)</f>
        <v/>
      </c>
      <c r="F46" s="386">
        <f>SUMIFS(ALL!K:K,ALL!$E:$E,$E$2,ALL!$I:$I,$A46,ALL!$A:$A,$A$39)</f>
        <v/>
      </c>
      <c r="G46" s="386">
        <f>SUMIFS(ALL!L:L,ALL!$E:$E,$E$2,ALL!$I:$I,$A46,ALL!$A:$A,$A$39)</f>
        <v/>
      </c>
      <c r="H46" s="386">
        <f>COUNTIFS(ALL!$J:$J,$C$39,ALL!$E:$E,$J$2,ALL!$I:$I,$A46,ALL!$A:$A,$A$39)</f>
        <v/>
      </c>
      <c r="I46" s="386">
        <f>COUNTIFS(ALL!$J:$J,$D$39,ALL!$E:$E,$J$2,ALL!$I:$I,$A46,ALL!$A:$A,$A$39)</f>
        <v/>
      </c>
      <c r="J46" s="386">
        <f>COUNTIFS(ALL!$J:$J,$E$39,ALL!$E:$E,$J$2,ALL!$I:$I,$A46,ALL!$A:$A,$A$39)</f>
        <v/>
      </c>
      <c r="K46" s="386">
        <f>SUMIFS(ALL!K:K,ALL!$E:$E,$J$2,ALL!$I:$I,$A46,ALL!$A:$A,$A$39)</f>
        <v/>
      </c>
      <c r="L46" s="386">
        <f>SUMIFS(ALL!L:L,ALL!$E:$E,$J$2,ALL!$I:$I,$A46,ALL!$A:$A,$A$39)</f>
        <v/>
      </c>
      <c r="M46" s="362">
        <f>C46+H46</f>
        <v/>
      </c>
      <c r="N46" s="362">
        <f>D46+I46</f>
        <v/>
      </c>
      <c r="O46" s="362">
        <f>E46+J46</f>
        <v/>
      </c>
      <c r="P46" s="362">
        <f>F46+K46</f>
        <v/>
      </c>
      <c r="Q46" s="363">
        <f>G46+L46</f>
        <v/>
      </c>
      <c r="R46" s="25" t="n"/>
      <c r="S46" s="25" t="n"/>
      <c r="T46" s="25" t="n"/>
      <c r="U46" s="25" t="n"/>
      <c r="V46" s="25" t="n"/>
      <c r="W46" s="25" t="n"/>
      <c r="X46" s="25" t="n"/>
    </row>
    <row r="47" ht="12" customHeight="1" s="34" thickBot="1">
      <c r="A47" s="215" t="inlineStr">
        <is>
          <t>TOTAL</t>
        </is>
      </c>
      <c r="B47" s="387">
        <f>SUM(B39:B46)</f>
        <v/>
      </c>
      <c r="C47" s="388">
        <f>SUM(C39:C46)</f>
        <v/>
      </c>
      <c r="D47" s="388">
        <f>SUM(D39:D46)</f>
        <v/>
      </c>
      <c r="E47" s="388">
        <f>SUM(E39:E46)</f>
        <v/>
      </c>
      <c r="F47" s="388">
        <f>SUM(F39:F46)</f>
        <v/>
      </c>
      <c r="G47" s="388">
        <f>SUM(G39:G46)</f>
        <v/>
      </c>
      <c r="H47" s="389">
        <f>COUNTIFS(ALL!$J:$J,$C$39,ALL!$E:$E,$J$2,ALL!$I:$I,$A47,ALL!$A:$A,$A$39)</f>
        <v/>
      </c>
      <c r="I47" s="389">
        <f>COUNTIFS(ALL!$J:$J,$D$39,ALL!$E:$E,$J$2,ALL!$I:$I,$A47,ALL!$A:$A,$A$39)</f>
        <v/>
      </c>
      <c r="J47" s="389">
        <f>COUNTIFS(ALL!$J:$J,$E$39,ALL!$E:$E,$J$2,ALL!$I:$I,$A47,ALL!$A:$A,$A$39)</f>
        <v/>
      </c>
      <c r="K47" s="389">
        <f>SUMIFS(ALL!K:K,ALL!$E:$E,$J$2,ALL!$I:$I,$A47,ALL!$A:$A,$A$39)</f>
        <v/>
      </c>
      <c r="L47" s="390">
        <f>SUMIFS(ALL!L:L,ALL!$E:$E,$J$2,ALL!$I:$I,$A47,ALL!$A:$A,$A$39)</f>
        <v/>
      </c>
      <c r="M47" s="353">
        <f>SUM(M39:M46)</f>
        <v/>
      </c>
      <c r="N47" s="354">
        <f>SUM(N39:N46)</f>
        <v/>
      </c>
      <c r="O47" s="354">
        <f>SUM(O39:O46)</f>
        <v/>
      </c>
      <c r="P47" s="354">
        <f>SUM(P39:P46)</f>
        <v/>
      </c>
      <c r="Q47" s="356">
        <f>SUM(Q39:Q46)</f>
        <v/>
      </c>
      <c r="R47" s="25" t="n"/>
      <c r="S47" s="25" t="n"/>
      <c r="T47" s="25" t="n"/>
      <c r="U47" s="25" t="n"/>
      <c r="V47" s="25" t="n"/>
      <c r="W47" s="25" t="n"/>
      <c r="X47" s="25" t="n"/>
    </row>
    <row r="48" ht="12" customHeight="1" s="34">
      <c r="A48" s="43" t="n"/>
      <c r="B48" s="43" t="n"/>
      <c r="C48" s="43" t="n"/>
      <c r="D48" s="43" t="n"/>
      <c r="E48" s="43" t="n"/>
      <c r="F48" s="43" t="n"/>
      <c r="G48" s="43" t="n"/>
      <c r="H48" s="43" t="n"/>
      <c r="I48" s="43" t="n"/>
      <c r="J48" s="43" t="n"/>
      <c r="K48" s="43" t="n"/>
      <c r="L48" s="43" t="n"/>
      <c r="M48" s="43" t="n"/>
      <c r="N48" s="43" t="n"/>
      <c r="O48" s="43" t="n"/>
      <c r="P48" s="43" t="n"/>
      <c r="Q48" s="45" t="n"/>
      <c r="R48" s="25" t="n"/>
      <c r="S48" s="25" t="n"/>
      <c r="T48" s="25" t="n"/>
      <c r="U48" s="25" t="n"/>
      <c r="V48" s="25" t="n"/>
      <c r="W48" s="25" t="n"/>
      <c r="X48" s="25" t="n"/>
    </row>
    <row r="49" ht="22.5" customHeight="1" s="34" thickBot="1">
      <c r="A49" s="814" t="inlineStr">
        <is>
          <t>COBBLERS RESULTS IN A CALENDAR YEAR</t>
        </is>
      </c>
      <c r="H49" s="26" t="n"/>
      <c r="I49" s="26" t="n"/>
      <c r="J49" s="26" t="n"/>
      <c r="K49" s="26" t="n"/>
      <c r="L49" s="26" t="n"/>
      <c r="M49" s="26" t="n"/>
      <c r="N49" s="26" t="n"/>
      <c r="O49" s="25" t="n"/>
      <c r="P49" s="25" t="n"/>
      <c r="Q49" s="25" t="n"/>
      <c r="R49" s="25" t="n"/>
      <c r="S49" s="25" t="n"/>
      <c r="T49" s="25" t="n"/>
      <c r="U49" s="25" t="n"/>
      <c r="V49" s="25" t="n"/>
      <c r="W49" s="25" t="n"/>
      <c r="X49" s="25" t="n"/>
    </row>
    <row r="50" ht="12" customHeight="1" s="34" thickBot="1">
      <c r="A50" s="507" t="n">
        <v>2019</v>
      </c>
      <c r="B50" s="506" t="inlineStr">
        <is>
          <t>Games</t>
        </is>
      </c>
      <c r="C50" s="18" t="inlineStr">
        <is>
          <t>W</t>
        </is>
      </c>
      <c r="D50" s="18" t="inlineStr">
        <is>
          <t>D</t>
        </is>
      </c>
      <c r="E50" s="18" t="inlineStr">
        <is>
          <t>L</t>
        </is>
      </c>
      <c r="F50" s="18" t="inlineStr">
        <is>
          <t>F</t>
        </is>
      </c>
      <c r="G50" s="18" t="inlineStr">
        <is>
          <t>A</t>
        </is>
      </c>
      <c r="H50" s="18" t="inlineStr">
        <is>
          <t>W</t>
        </is>
      </c>
      <c r="I50" s="18" t="inlineStr">
        <is>
          <t>D</t>
        </is>
      </c>
      <c r="J50" s="18" t="inlineStr">
        <is>
          <t>L</t>
        </is>
      </c>
      <c r="K50" s="18" t="inlineStr">
        <is>
          <t>F</t>
        </is>
      </c>
      <c r="L50" s="18" t="inlineStr">
        <is>
          <t>A</t>
        </is>
      </c>
      <c r="M50" s="18" t="inlineStr">
        <is>
          <t>W</t>
        </is>
      </c>
      <c r="N50" s="18" t="inlineStr">
        <is>
          <t>D</t>
        </is>
      </c>
      <c r="O50" s="18" t="inlineStr">
        <is>
          <t>L</t>
        </is>
      </c>
      <c r="P50" s="18" t="inlineStr">
        <is>
          <t>F</t>
        </is>
      </c>
      <c r="Q50" s="18" t="inlineStr">
        <is>
          <t>A</t>
        </is>
      </c>
      <c r="R50" s="25" t="n"/>
      <c r="S50" s="25" t="n"/>
      <c r="T50" s="25" t="n"/>
      <c r="U50" s="25" t="n"/>
      <c r="V50" s="25" t="n"/>
      <c r="W50" s="25" t="n"/>
      <c r="X50" s="25" t="n"/>
    </row>
    <row r="51" ht="12" customHeight="1" s="34">
      <c r="A51" s="508" t="inlineStr">
        <is>
          <t>League</t>
        </is>
      </c>
      <c r="B51" s="357">
        <f>SUM(C51:E51)+SUM(H51:J51)</f>
        <v/>
      </c>
      <c r="C51" s="358">
        <f>COUNTIFS(ALL!$J:$J,$C$50,ALL!$E:$E,$E$2,ALL!$I:$I,$A51,ALL!$D:$D,$A$50)</f>
        <v/>
      </c>
      <c r="D51" s="358">
        <f>COUNTIFS(ALL!$J:$J,$D$50,ALL!$E:$E,$E$2,ALL!$I:$I,$A51,ALL!$D:$D,$A$50)</f>
        <v/>
      </c>
      <c r="E51" s="358">
        <f>COUNTIFS(ALL!$J:$J,$E$50,ALL!$E:$E,$E$2,ALL!$I:$I,$A51,ALL!$D:$D,$A$50)</f>
        <v/>
      </c>
      <c r="F51" s="358">
        <f>SUMIFS(ALL!K:K,ALL!$E:$E,$E$2,ALL!$I:$I,$A51,ALL!$D:$D,$A$50)</f>
        <v/>
      </c>
      <c r="G51" s="358">
        <f>SUMIFS(ALL!L:L,ALL!$E:$E,$E$2,ALL!$I:$I,$A51,ALL!$D:$D,$A$50)</f>
        <v/>
      </c>
      <c r="H51" s="358">
        <f>COUNTIFS(ALL!$J:$J,$H$50,ALL!$E:$E,$J$2,ALL!$I:$I,$A51,ALL!$D:$D,$A$50)</f>
        <v/>
      </c>
      <c r="I51" s="358">
        <f>COUNTIFS(ALL!$J:$J,$I$50,ALL!$E:$E,$J$2,ALL!$I:$I,$A51,ALL!$D:$D,$A$50)</f>
        <v/>
      </c>
      <c r="J51" s="358">
        <f>COUNTIFS(ALL!$J:$J,$J$50,ALL!$E:$E,$J$2,ALL!$I:$I,$A51,ALL!$D:$D,$A$50)</f>
        <v/>
      </c>
      <c r="K51" s="358">
        <f>SUMIFS(ALL!K:K,ALL!$E:$E,$J$2,ALL!$I:$I,$A51,ALL!$D:$D,$A$50)</f>
        <v/>
      </c>
      <c r="L51" s="358">
        <f>SUMIFS(ALL!L:L,ALL!$E:$E,$J$2,ALL!$I:$I,$A51,ALL!$D:$D,$A$50)</f>
        <v/>
      </c>
      <c r="M51" s="29">
        <f>C51+H51</f>
        <v/>
      </c>
      <c r="N51" s="29">
        <f>D51+I51</f>
        <v/>
      </c>
      <c r="O51" s="29">
        <f>E51+J51</f>
        <v/>
      </c>
      <c r="P51" s="29">
        <f>F51+K51</f>
        <v/>
      </c>
      <c r="Q51" s="30">
        <f>G51+L51</f>
        <v/>
      </c>
      <c r="R51" s="25" t="n"/>
      <c r="S51" s="25" t="n"/>
      <c r="T51" s="25" t="n"/>
      <c r="U51" s="25" t="n"/>
      <c r="V51" s="25" t="n"/>
      <c r="W51" s="25" t="n"/>
      <c r="X51" s="25" t="n"/>
    </row>
    <row r="52" ht="12" customHeight="1" s="34">
      <c r="A52" s="348" t="inlineStr">
        <is>
          <t>FA Cup</t>
        </is>
      </c>
      <c r="B52" s="359">
        <f>SUM(C52:E52)+SUM(H52:J52)</f>
        <v/>
      </c>
      <c r="C52" s="31">
        <f>COUNTIFS(ALL!$J:$J,$C$50,ALL!$E:$E,$E$2,ALL!$I:$I,$A52,ALL!$D:$D,$A$50)</f>
        <v/>
      </c>
      <c r="D52" s="31">
        <f>COUNTIFS(ALL!$J:$J,$D$50,ALL!$E:$E,$E$2,ALL!$I:$I,$A52,ALL!$D:$D,$A$50)</f>
        <v/>
      </c>
      <c r="E52" s="31">
        <f>COUNTIFS(ALL!$J:$J,$E$50,ALL!$E:$E,$E$2,ALL!$I:$I,$A52,ALL!$D:$D,$A$50)</f>
        <v/>
      </c>
      <c r="F52" s="31">
        <f>SUMIFS(ALL!K:K,ALL!$E:$E,$E$2,ALL!$I:$I,$A52,ALL!$D:$D,$A$50)</f>
        <v/>
      </c>
      <c r="G52" s="31">
        <f>SUMIFS(ALL!L:L,ALL!$E:$E,$E$2,ALL!$I:$I,$A52,ALL!$D:$D,$A$50)</f>
        <v/>
      </c>
      <c r="H52" s="31">
        <f>COUNTIFS(ALL!$J:$J,$H$50,ALL!$E:$E,$J$2,ALL!$I:$I,$A52,ALL!$D:$D,$A$50)</f>
        <v/>
      </c>
      <c r="I52" s="31">
        <f>COUNTIFS(ALL!$J:$J,$I$50,ALL!$E:$E,$J$2,ALL!$I:$I,$A52,ALL!$D:$D,$A$50)</f>
        <v/>
      </c>
      <c r="J52" s="31">
        <f>COUNTIFS(ALL!$J:$J,$J$50,ALL!$E:$E,$J$2,ALL!$I:$I,$A52,ALL!$D:$D,$A$50)</f>
        <v/>
      </c>
      <c r="K52" s="31">
        <f>SUMIFS(ALL!K:K,ALL!$E:$E,$J$2,ALL!$I:$I,$A52,ALL!$D:$D,$A$50)</f>
        <v/>
      </c>
      <c r="L52" s="31">
        <f>SUMIFS(ALL!L:L,ALL!$E:$E,$J$2,ALL!$I:$I,$A52,ALL!$D:$D,$A$50)</f>
        <v/>
      </c>
      <c r="M52" s="32">
        <f>C52+H52</f>
        <v/>
      </c>
      <c r="N52" s="32">
        <f>D52+I52</f>
        <v/>
      </c>
      <c r="O52" s="32">
        <f>E52+J52</f>
        <v/>
      </c>
      <c r="P52" s="32">
        <f>F52+K52</f>
        <v/>
      </c>
      <c r="Q52" s="33">
        <f>G52+L52</f>
        <v/>
      </c>
      <c r="R52" s="25" t="n"/>
      <c r="S52" s="25" t="n"/>
      <c r="T52" s="25" t="n"/>
      <c r="U52" s="25" t="n"/>
      <c r="V52" s="25" t="n"/>
      <c r="W52" s="25" t="n"/>
      <c r="X52" s="25" t="n"/>
    </row>
    <row r="53" ht="12" customHeight="1" s="34">
      <c r="A53" s="349" t="inlineStr">
        <is>
          <t>League Cup</t>
        </is>
      </c>
      <c r="B53" s="359">
        <f>SUM(C53:E53)+SUM(H53:J53)</f>
        <v/>
      </c>
      <c r="C53" s="31">
        <f>COUNTIFS(ALL!$J:$J,$C$50,ALL!$E:$E,$E$2,ALL!$I:$I,$A53,ALL!$D:$D,$A$50)</f>
        <v/>
      </c>
      <c r="D53" s="31">
        <f>COUNTIFS(ALL!$J:$J,$D$50,ALL!$E:$E,$E$2,ALL!$I:$I,$A53,ALL!$D:$D,$A$50)</f>
        <v/>
      </c>
      <c r="E53" s="31">
        <f>COUNTIFS(ALL!$J:$J,$E$50,ALL!$E:$E,$E$2,ALL!$I:$I,$A53,ALL!$D:$D,$A$50)</f>
        <v/>
      </c>
      <c r="F53" s="31">
        <f>SUMIFS(ALL!K:K,ALL!$E:$E,$E$2,ALL!$I:$I,$A53,ALL!$D:$D,$A$50)</f>
        <v/>
      </c>
      <c r="G53" s="31">
        <f>SUMIFS(ALL!L:L,ALL!$E:$E,$E$2,ALL!$I:$I,$A53,ALL!$D:$D,$A$50)</f>
        <v/>
      </c>
      <c r="H53" s="31">
        <f>COUNTIFS(ALL!$J:$J,$H$50,ALL!$E:$E,$J$2,ALL!$I:$I,$A53,ALL!$D:$D,$A$50)</f>
        <v/>
      </c>
      <c r="I53" s="31">
        <f>COUNTIFS(ALL!$J:$J,$I$50,ALL!$E:$E,$J$2,ALL!$I:$I,$A53,ALL!$D:$D,$A$50)</f>
        <v/>
      </c>
      <c r="J53" s="31">
        <f>COUNTIFS(ALL!$J:$J,$J$50,ALL!$E:$E,$J$2,ALL!$I:$I,$A53,ALL!$D:$D,$A$50)</f>
        <v/>
      </c>
      <c r="K53" s="31">
        <f>SUMIFS(ALL!K:K,ALL!$E:$E,$J$2,ALL!$I:$I,$A53,ALL!$D:$D,$A$50)</f>
        <v/>
      </c>
      <c r="L53" s="31">
        <f>SUMIFS(ALL!L:L,ALL!$E:$E,$J$2,ALL!$I:$I,$A53,ALL!$D:$D,$A$50)</f>
        <v/>
      </c>
      <c r="M53" s="32">
        <f>C53+H53</f>
        <v/>
      </c>
      <c r="N53" s="32">
        <f>D53+I53</f>
        <v/>
      </c>
      <c r="O53" s="32">
        <f>E53+J53</f>
        <v/>
      </c>
      <c r="P53" s="32">
        <f>F53+K53</f>
        <v/>
      </c>
      <c r="Q53" s="33">
        <f>G53+L53</f>
        <v/>
      </c>
      <c r="R53" s="25" t="n"/>
      <c r="S53" s="25" t="n"/>
      <c r="T53" s="25" t="n"/>
      <c r="U53" s="25" t="n"/>
      <c r="V53" s="25" t="n"/>
      <c r="W53" s="25" t="n"/>
      <c r="X53" s="25" t="n"/>
    </row>
    <row r="54" ht="12" customHeight="1" s="34">
      <c r="A54" s="350" t="inlineStr">
        <is>
          <t>League Trophy</t>
        </is>
      </c>
      <c r="B54" s="359">
        <f>SUM(C54:E54)+SUM(H54:J54)</f>
        <v/>
      </c>
      <c r="C54" s="31">
        <f>COUNTIFS(ALL!$J:$J,$C$50,ALL!$E:$E,$E$2,ALL!$I:$I,$A54,ALL!$D:$D,$A$50)</f>
        <v/>
      </c>
      <c r="D54" s="31">
        <f>COUNTIFS(ALL!$J:$J,$D$50,ALL!$E:$E,$E$2,ALL!$I:$I,$A54,ALL!$D:$D,$A$50)</f>
        <v/>
      </c>
      <c r="E54" s="31">
        <f>COUNTIFS(ALL!$J:$J,$E$50,ALL!$E:$E,$E$2,ALL!$I:$I,$A54,ALL!$D:$D,$A$50)</f>
        <v/>
      </c>
      <c r="F54" s="31">
        <f>SUMIFS(ALL!K:K,ALL!$E:$E,$E$2,ALL!$I:$I,$A54,ALL!$D:$D,$A$50)</f>
        <v/>
      </c>
      <c r="G54" s="31">
        <f>SUMIFS(ALL!L:L,ALL!$E:$E,$E$2,ALL!$I:$I,$A54,ALL!$D:$D,$A$50)</f>
        <v/>
      </c>
      <c r="H54" s="31">
        <f>COUNTIFS(ALL!$J:$J,$H$50,ALL!$E:$E,$J$2,ALL!$I:$I,$A54,ALL!$D:$D,$A$50)</f>
        <v/>
      </c>
      <c r="I54" s="31">
        <f>COUNTIFS(ALL!$J:$J,$I$50,ALL!$E:$E,$J$2,ALL!$I:$I,$A54,ALL!$D:$D,$A$50)</f>
        <v/>
      </c>
      <c r="J54" s="31">
        <f>COUNTIFS(ALL!$J:$J,$J$50,ALL!$E:$E,$J$2,ALL!$I:$I,$A54,ALL!$D:$D,$A$50)</f>
        <v/>
      </c>
      <c r="K54" s="31">
        <f>SUMIFS(ALL!K:K,ALL!$E:$E,$J$2,ALL!$I:$I,$A54,ALL!$D:$D,$A$50)</f>
        <v/>
      </c>
      <c r="L54" s="31">
        <f>SUMIFS(ALL!L:L,ALL!$E:$E,$J$2,ALL!$I:$I,$A54,ALL!$D:$D,$A$50)</f>
        <v/>
      </c>
      <c r="M54" s="32">
        <f>C54+H54</f>
        <v/>
      </c>
      <c r="N54" s="32">
        <f>D54+I54</f>
        <v/>
      </c>
      <c r="O54" s="32">
        <f>E54+J54</f>
        <v/>
      </c>
      <c r="P54" s="32">
        <f>F54+K54</f>
        <v/>
      </c>
      <c r="Q54" s="33">
        <f>G54+L54</f>
        <v/>
      </c>
      <c r="R54" s="25" t="n"/>
      <c r="S54" s="25" t="n"/>
      <c r="T54" s="25" t="n"/>
      <c r="U54" s="25" t="n"/>
      <c r="V54" s="25" t="n"/>
      <c r="W54" s="25" t="n"/>
      <c r="X54" s="25" t="n"/>
    </row>
    <row r="55" ht="12" customHeight="1" s="34">
      <c r="A55" s="233" t="inlineStr">
        <is>
          <t>Div 3 South Cup</t>
        </is>
      </c>
      <c r="B55" s="359">
        <f>SUM(C55:E55)+SUM(H55:J55)</f>
        <v/>
      </c>
      <c r="C55" s="31">
        <f>COUNTIFS(ALL!$J:$J,$C$50,ALL!$E:$E,$E$2,ALL!$I:$I,$A55,ALL!$D:$D,$A$50)</f>
        <v/>
      </c>
      <c r="D55" s="31">
        <f>COUNTIFS(ALL!$J:$J,$D$50,ALL!$E:$E,$E$2,ALL!$I:$I,$A55,ALL!$D:$D,$A$50)</f>
        <v/>
      </c>
      <c r="E55" s="31">
        <f>COUNTIFS(ALL!$J:$J,$E$50,ALL!$E:$E,$E$2,ALL!$I:$I,$A55,ALL!$D:$D,$A$50)</f>
        <v/>
      </c>
      <c r="F55" s="31">
        <f>SUMIFS(ALL!K:K,ALL!$E:$E,$E$2,ALL!$I:$I,$A55,ALL!$D:$D,$A$50)</f>
        <v/>
      </c>
      <c r="G55" s="31">
        <f>SUMIFS(ALL!L:L,ALL!$E:$E,$E$2,ALL!$I:$I,$A55,ALL!$D:$D,$A$50)</f>
        <v/>
      </c>
      <c r="H55" s="31">
        <f>COUNTIFS(ALL!$J:$J,$H$50,ALL!$E:$E,$J$2,ALL!$I:$I,$A55,ALL!$D:$D,$A$50)</f>
        <v/>
      </c>
      <c r="I55" s="31">
        <f>COUNTIFS(ALL!$J:$J,$I$50,ALL!$E:$E,$J$2,ALL!$I:$I,$A55,ALL!$D:$D,$A$50)</f>
        <v/>
      </c>
      <c r="J55" s="31">
        <f>COUNTIFS(ALL!$J:$J,$J$50,ALL!$E:$E,$J$2,ALL!$I:$I,$A55,ALL!$D:$D,$A$50)</f>
        <v/>
      </c>
      <c r="K55" s="31">
        <f>SUMIFS(ALL!K:K,ALL!$E:$E,$J$2,ALL!$I:$I,$A55,ALL!$D:$D,$A$50)</f>
        <v/>
      </c>
      <c r="L55" s="31">
        <f>SUMIFS(ALL!L:L,ALL!$E:$E,$J$2,ALL!$I:$I,$A55,ALL!$D:$D,$A$50)</f>
        <v/>
      </c>
      <c r="M55" s="32">
        <f>C55+H55</f>
        <v/>
      </c>
      <c r="N55" s="32">
        <f>D55+I55</f>
        <v/>
      </c>
      <c r="O55" s="32">
        <f>E55+J55</f>
        <v/>
      </c>
      <c r="P55" s="32">
        <f>F55+K55</f>
        <v/>
      </c>
      <c r="Q55" s="33">
        <f>G55+L55</f>
        <v/>
      </c>
      <c r="R55" s="25" t="n"/>
      <c r="S55" s="25" t="n"/>
      <c r="T55" s="25" t="n"/>
      <c r="U55" s="25" t="n"/>
      <c r="V55" s="25" t="n"/>
      <c r="W55" s="25" t="n"/>
      <c r="X55" s="25" t="n"/>
    </row>
    <row r="56" ht="12" customHeight="1" s="34">
      <c r="A56" s="351" t="inlineStr">
        <is>
          <t>Play-Offs</t>
        </is>
      </c>
      <c r="B56" s="359">
        <f>SUM(C56:E56)+SUM(H56:J56)</f>
        <v/>
      </c>
      <c r="C56" s="31">
        <f>COUNTIFS(ALL!$J:$J,$C$50,ALL!$E:$E,$E$2,ALL!$I:$I,$A56,ALL!$D:$D,$A$50)</f>
        <v/>
      </c>
      <c r="D56" s="31">
        <f>COUNTIFS(ALL!$J:$J,$D$50,ALL!$E:$E,$E$2,ALL!$I:$I,$A56,ALL!$D:$D,$A$50)</f>
        <v/>
      </c>
      <c r="E56" s="31">
        <f>COUNTIFS(ALL!$J:$J,$E$50,ALL!$E:$E,$E$2,ALL!$I:$I,$A56,ALL!$D:$D,$A$50)</f>
        <v/>
      </c>
      <c r="F56" s="31">
        <f>SUMIFS(ALL!K:K,ALL!$E:$E,$E$2,ALL!$I:$I,$A56,ALL!$D:$D,$A$50)</f>
        <v/>
      </c>
      <c r="G56" s="31">
        <f>SUMIFS(ALL!L:L,ALL!$E:$E,$E$2,ALL!$I:$I,$A56,ALL!$D:$D,$A$50)</f>
        <v/>
      </c>
      <c r="H56" s="31">
        <f>COUNTIFS(ALL!$J:$J,$H$50,ALL!$E:$E,$J$2,ALL!$I:$I,$A56,ALL!$D:$D,$A$50)</f>
        <v/>
      </c>
      <c r="I56" s="31">
        <f>COUNTIFS(ALL!$J:$J,$I$50,ALL!$E:$E,$J$2,ALL!$I:$I,$A56,ALL!$D:$D,$A$50)</f>
        <v/>
      </c>
      <c r="J56" s="31">
        <f>COUNTIFS(ALL!$J:$J,$J$50,ALL!$E:$E,$J$2,ALL!$I:$I,$A56,ALL!$D:$D,$A$50)</f>
        <v/>
      </c>
      <c r="K56" s="31">
        <f>SUMIFS(ALL!K:K,ALL!$E:$E,$J$2,ALL!$I:$I,$A56,ALL!$D:$D,$A$50)</f>
        <v/>
      </c>
      <c r="L56" s="31">
        <f>SUMIFS(ALL!L:L,ALL!$E:$E,$J$2,ALL!$I:$I,$A56,ALL!$D:$D,$A$50)</f>
        <v/>
      </c>
      <c r="M56" s="32">
        <f>C56+H56</f>
        <v/>
      </c>
      <c r="N56" s="32">
        <f>D56+I56</f>
        <v/>
      </c>
      <c r="O56" s="32">
        <f>E56+J56</f>
        <v/>
      </c>
      <c r="P56" s="32">
        <f>F56+K56</f>
        <v/>
      </c>
      <c r="Q56" s="33">
        <f>G56+L56</f>
        <v/>
      </c>
      <c r="R56" s="25" t="n"/>
      <c r="S56" s="25" t="n"/>
      <c r="T56" s="25" t="n"/>
      <c r="U56" s="25" t="n"/>
      <c r="V56" s="25" t="n"/>
      <c r="W56" s="25" t="n"/>
      <c r="X56" s="25" t="n"/>
    </row>
    <row r="57" ht="12" customHeight="1" s="34" thickBot="1">
      <c r="A57" s="352" t="inlineStr">
        <is>
          <t>Charity Shield</t>
        </is>
      </c>
      <c r="B57" s="360">
        <f>SUM(C57:E57)+SUM(H57:J57)</f>
        <v/>
      </c>
      <c r="C57" s="361">
        <f>COUNTIFS(ALL!$J:$J,$C$50,ALL!$E:$E,$E$2,ALL!$I:$I,$A57,ALL!$D:$D,$A$50)</f>
        <v/>
      </c>
      <c r="D57" s="361">
        <f>COUNTIFS(ALL!$J:$J,$D$50,ALL!$E:$E,$E$2,ALL!$I:$I,$A57,ALL!$D:$D,$A$50)</f>
        <v/>
      </c>
      <c r="E57" s="361">
        <f>COUNTIFS(ALL!$J:$J,$E$50,ALL!$E:$E,$E$2,ALL!$I:$I,$A57,ALL!$D:$D,$A$50)</f>
        <v/>
      </c>
      <c r="F57" s="361">
        <f>SUMIFS(ALL!K:K,ALL!$E:$E,$E$2,ALL!$I:$I,$A$71,ALL!$D:$D,$A$50)</f>
        <v/>
      </c>
      <c r="G57" s="361">
        <f>SUMIFS(ALL!L:L,ALL!$E:$E,$E$2,ALL!$I:$I,$A$71,ALL!$D:$D,$A$50)</f>
        <v/>
      </c>
      <c r="H57" s="361">
        <f>COUNTIFS(ALL!$J:$J,$H$50,ALL!$E:$E,$J$2,ALL!$I:$I,$A57,ALL!$D:$D,$A$50)</f>
        <v/>
      </c>
      <c r="I57" s="361">
        <f>COUNTIFS(ALL!$J:$J,$I$50,ALL!$E:$E,$J$2,ALL!$I:$I,$A57,ALL!$D:$D,$A$50)</f>
        <v/>
      </c>
      <c r="J57" s="361">
        <f>COUNTIFS(ALL!$J:$J,$J$50,ALL!$E:$E,$J$2,ALL!$I:$I,$A57,ALL!$D:$D,$A$50)</f>
        <v/>
      </c>
      <c r="K57" s="361">
        <f>SUMIFS(ALL!K:K,ALL!$E:$E,$J$2,ALL!$I:$I,$A57,ALL!$D:$D,$A$50)</f>
        <v/>
      </c>
      <c r="L57" s="361">
        <f>SUMIFS(ALL!L:L,ALL!$E:$E,$J$2,ALL!$I:$I,$A57,ALL!$D:$D,$A$50)</f>
        <v/>
      </c>
      <c r="M57" s="362">
        <f>C57+H57</f>
        <v/>
      </c>
      <c r="N57" s="362">
        <f>D57+I57</f>
        <v/>
      </c>
      <c r="O57" s="362">
        <f>E57+J57</f>
        <v/>
      </c>
      <c r="P57" s="362">
        <f>F57+K57</f>
        <v/>
      </c>
      <c r="Q57" s="363">
        <f>G57+L57</f>
        <v/>
      </c>
      <c r="R57" s="25" t="n"/>
      <c r="S57" s="25" t="n"/>
      <c r="T57" s="25" t="n"/>
      <c r="U57" s="25" t="n"/>
      <c r="V57" s="25" t="n"/>
      <c r="W57" s="25" t="n"/>
      <c r="X57" s="25" t="n"/>
    </row>
    <row r="58" ht="12" customHeight="1" s="34" thickBot="1">
      <c r="A58" s="215" t="inlineStr">
        <is>
          <t>TOTAL</t>
        </is>
      </c>
      <c r="B58" s="353">
        <f>SUM(B50:B57)</f>
        <v/>
      </c>
      <c r="C58" s="354">
        <f>SUM(C50:C57)</f>
        <v/>
      </c>
      <c r="D58" s="354">
        <f>SUM(D50:D57)</f>
        <v/>
      </c>
      <c r="E58" s="354">
        <f>SUM(E50:E57)</f>
        <v/>
      </c>
      <c r="F58" s="354">
        <f>SUM(F50:F57)</f>
        <v/>
      </c>
      <c r="G58" s="354">
        <f>SUM(G50:G57)</f>
        <v/>
      </c>
      <c r="H58" s="354">
        <f>SUM(H50:H57)</f>
        <v/>
      </c>
      <c r="I58" s="354">
        <f>SUM(I50:I57)</f>
        <v/>
      </c>
      <c r="J58" s="354">
        <f>SUM(J50:J57)</f>
        <v/>
      </c>
      <c r="K58" s="354">
        <f>SUM(K50:K57)</f>
        <v/>
      </c>
      <c r="L58" s="355">
        <f>SUM(L50:L57)</f>
        <v/>
      </c>
      <c r="M58" s="353">
        <f>SUM(M50:M57)</f>
        <v/>
      </c>
      <c r="N58" s="354">
        <f>SUM(N50:N57)</f>
        <v/>
      </c>
      <c r="O58" s="354">
        <f>SUM(O50:O57)</f>
        <v/>
      </c>
      <c r="P58" s="354">
        <f>SUM(P50:P57)</f>
        <v/>
      </c>
      <c r="Q58" s="356">
        <f>SUM(Q50:Q57)</f>
        <v/>
      </c>
      <c r="R58" s="25" t="n"/>
      <c r="S58" s="25" t="n"/>
      <c r="T58" s="25" t="n"/>
      <c r="U58" s="25" t="n"/>
      <c r="V58" s="25" t="n"/>
      <c r="W58" s="25" t="n"/>
      <c r="X58" s="25" t="n"/>
    </row>
    <row r="59" ht="12" customHeight="1" s="34">
      <c r="A59" s="43" t="n"/>
      <c r="B59" s="43" t="n"/>
      <c r="C59" s="43" t="n"/>
      <c r="D59" s="43" t="n"/>
      <c r="E59" s="43" t="n"/>
      <c r="F59" s="43" t="n"/>
      <c r="G59" s="43" t="n"/>
      <c r="H59" s="43" t="n"/>
      <c r="I59" s="43" t="n"/>
      <c r="J59" s="43" t="n"/>
      <c r="K59" s="43" t="n"/>
      <c r="L59" s="43" t="n"/>
      <c r="M59" s="43" t="n"/>
      <c r="N59" s="43" t="n"/>
      <c r="O59" s="43" t="n"/>
      <c r="P59" s="43" t="n"/>
      <c r="Q59" s="45" t="n"/>
      <c r="R59" s="25" t="n"/>
      <c r="S59" s="25" t="n"/>
      <c r="T59" s="25" t="n"/>
      <c r="U59" s="25" t="n"/>
      <c r="V59" s="25" t="n"/>
      <c r="W59" s="25" t="n"/>
      <c r="X59" s="25" t="n"/>
    </row>
    <row r="60" ht="22.5" customHeight="1" s="34" thickBot="1">
      <c r="A60" s="882" t="inlineStr">
        <is>
          <t>COBBLERS RESULTS AT EITHER THE COUNTY GROUND OR SIXFIELDS</t>
        </is>
      </c>
      <c r="B60" s="879" t="n"/>
      <c r="C60" s="879" t="n"/>
      <c r="D60" s="879" t="n"/>
      <c r="E60" s="879" t="n"/>
      <c r="F60" s="879" t="n"/>
      <c r="G60" s="880" t="n"/>
      <c r="H60" s="43" t="n"/>
      <c r="I60" s="43" t="n"/>
      <c r="J60" s="43" t="n"/>
      <c r="K60" s="43" t="n"/>
      <c r="L60" s="43" t="n"/>
      <c r="M60" s="43" t="n"/>
      <c r="N60" s="43" t="n"/>
      <c r="O60" s="43" t="n"/>
      <c r="P60" s="43" t="n"/>
      <c r="Q60" s="45" t="n"/>
      <c r="R60" s="25" t="n"/>
      <c r="S60" s="25" t="n"/>
      <c r="T60" s="25" t="n"/>
      <c r="U60" s="25" t="n"/>
      <c r="V60" s="25" t="n"/>
      <c r="W60" s="25" t="n"/>
      <c r="X60" s="25" t="n"/>
    </row>
    <row r="61" ht="12" customHeight="1" s="34" thickBot="1">
      <c r="A61" s="507" t="inlineStr">
        <is>
          <t>Sixfields</t>
        </is>
      </c>
      <c r="B61" s="506" t="inlineStr">
        <is>
          <t>Played</t>
        </is>
      </c>
      <c r="C61" s="18" t="inlineStr">
        <is>
          <t>W</t>
        </is>
      </c>
      <c r="D61" s="18" t="inlineStr">
        <is>
          <t>D</t>
        </is>
      </c>
      <c r="E61" s="18" t="inlineStr">
        <is>
          <t>L</t>
        </is>
      </c>
      <c r="F61" s="18" t="inlineStr">
        <is>
          <t>F</t>
        </is>
      </c>
      <c r="G61" s="18" t="inlineStr">
        <is>
          <t>A</t>
        </is>
      </c>
      <c r="H61" s="25" t="n"/>
      <c r="I61" s="25" t="n"/>
      <c r="J61" s="26" t="n"/>
      <c r="K61" s="26" t="n"/>
      <c r="L61" s="25" t="n"/>
      <c r="M61" s="25" t="n"/>
      <c r="N61" s="26" t="n"/>
      <c r="O61" s="26" t="n"/>
      <c r="P61" s="26" t="n"/>
      <c r="Q61" s="26" t="n"/>
      <c r="R61" s="26" t="n"/>
      <c r="S61" s="26" t="n"/>
      <c r="T61" s="26" t="n"/>
      <c r="U61" s="26" t="n"/>
      <c r="V61" s="26" t="n"/>
      <c r="W61" s="26" t="n"/>
      <c r="X61" s="26" t="n"/>
    </row>
    <row r="62" ht="12" customHeight="1" s="34">
      <c r="A62" s="264" t="inlineStr">
        <is>
          <t>League</t>
        </is>
      </c>
      <c r="B62" s="809">
        <f>SUM(C62:E62)</f>
        <v/>
      </c>
      <c r="C62" s="809">
        <f>COUNTIFS(ALL!$J:$J,$C$61,ALL!$F:$F,$A$61,ALL!$I:$I,$A62)</f>
        <v/>
      </c>
      <c r="D62" s="809">
        <f>COUNTIFS(ALL!$J:$J,$D$61,ALL!$F:$F,$A$61,ALL!$I:$I,$A62)</f>
        <v/>
      </c>
      <c r="E62" s="809">
        <f>COUNTIFS(ALL!$J:$J,$E$61,ALL!$F:$F,$A$61,ALL!$I:$I,$A62)</f>
        <v/>
      </c>
      <c r="F62" s="809">
        <f>SUMIFS(ALL!K:K,ALL!$F:$F,$A$61,ALL!$I:$I,$A62)</f>
        <v/>
      </c>
      <c r="G62" s="809">
        <f>SUMIFS(ALL!L:L,ALL!$F:$F,$A$61,ALL!$I:$I,$A62)</f>
        <v/>
      </c>
      <c r="H62" s="25" t="n"/>
      <c r="I62" s="25" t="n"/>
      <c r="J62" s="26" t="n"/>
      <c r="K62" s="26" t="n"/>
      <c r="L62" s="25" t="n"/>
      <c r="M62" s="25" t="n"/>
      <c r="N62" s="26" t="n"/>
      <c r="O62" s="26" t="n"/>
      <c r="P62" s="26" t="n"/>
      <c r="Q62" s="26" t="n"/>
      <c r="R62" s="26" t="n"/>
      <c r="S62" s="26" t="n"/>
      <c r="T62" s="26" t="n"/>
      <c r="U62" s="26" t="n"/>
      <c r="V62" s="26" t="n"/>
      <c r="W62" s="26" t="n"/>
      <c r="X62" s="26" t="n"/>
    </row>
    <row r="63" ht="12" customHeight="1" s="34">
      <c r="A63" s="260" t="inlineStr">
        <is>
          <t>FA Cup</t>
        </is>
      </c>
      <c r="B63" s="809">
        <f>SUM(C63:E63)</f>
        <v/>
      </c>
      <c r="C63" s="809">
        <f>COUNTIFS(ALL!$J:$J,$C$61,ALL!$F:$F,$A$61,ALL!$I:$I,$A63)</f>
        <v/>
      </c>
      <c r="D63" s="809">
        <f>COUNTIFS(ALL!$J:$J,$D$61,ALL!$F:$F,$A$61,ALL!$I:$I,$A63)</f>
        <v/>
      </c>
      <c r="E63" s="809">
        <f>COUNTIFS(ALL!$J:$J,$E$61,ALL!$F:$F,$A$61,ALL!$I:$I,$A63)</f>
        <v/>
      </c>
      <c r="F63" s="809">
        <f>SUMIFS(ALL!K:K,ALL!$F:$F,$A$61,ALL!$I:$I,$A63)</f>
        <v/>
      </c>
      <c r="G63" s="809">
        <f>SUMIFS(ALL!L:L,ALL!$F:$F,$A$61,ALL!$I:$I,$A63)</f>
        <v/>
      </c>
      <c r="H63" s="25" t="n"/>
      <c r="I63" s="25" t="n"/>
      <c r="J63" s="26" t="n"/>
      <c r="K63" s="26" t="n"/>
      <c r="L63" s="25" t="n"/>
      <c r="M63" s="25" t="n"/>
      <c r="N63" s="26" t="n"/>
      <c r="O63" s="26" t="n"/>
      <c r="P63" s="26" t="n"/>
      <c r="Q63" s="26" t="n"/>
      <c r="R63" s="26" t="n"/>
      <c r="S63" s="26" t="n"/>
      <c r="T63" s="26" t="n"/>
      <c r="U63" s="26" t="n"/>
      <c r="V63" s="26" t="n"/>
      <c r="W63" s="26" t="n"/>
      <c r="X63" s="26" t="n"/>
    </row>
    <row r="64" ht="12" customHeight="1" s="34">
      <c r="A64" s="261" t="inlineStr">
        <is>
          <t>League Cup</t>
        </is>
      </c>
      <c r="B64" s="809">
        <f>SUM(C64:E64)</f>
        <v/>
      </c>
      <c r="C64" s="809">
        <f>COUNTIFS(ALL!$J:$J,$C$61,ALL!$F:$F,$A$61,ALL!$I:$I,$A64)</f>
        <v/>
      </c>
      <c r="D64" s="809">
        <f>COUNTIFS(ALL!$J:$J,$D$61,ALL!$F:$F,$A$61,ALL!$I:$I,$A64)</f>
        <v/>
      </c>
      <c r="E64" s="809">
        <f>COUNTIFS(ALL!$J:$J,$E$61,ALL!$F:$F,$A$61,ALL!$I:$I,$A64)</f>
        <v/>
      </c>
      <c r="F64" s="809">
        <f>SUMIFS(ALL!K:K,ALL!$F:$F,$A$61,ALL!$I:$I,$A64)</f>
        <v/>
      </c>
      <c r="G64" s="809">
        <f>SUMIFS(ALL!L:L,ALL!$F:$F,$A$61,ALL!$I:$I,$A64)</f>
        <v/>
      </c>
      <c r="H64" s="25" t="n"/>
      <c r="I64" s="25" t="n"/>
      <c r="J64" s="26" t="n"/>
      <c r="K64" s="26" t="n"/>
      <c r="L64" s="25" t="n"/>
      <c r="M64" s="25" t="n"/>
      <c r="N64" s="26" t="n"/>
      <c r="O64" s="26" t="n"/>
      <c r="P64" s="26" t="n"/>
      <c r="Q64" s="26" t="n"/>
      <c r="R64" s="26" t="n"/>
      <c r="S64" s="26" t="n"/>
      <c r="T64" s="26" t="n"/>
      <c r="U64" s="26" t="n"/>
      <c r="V64" s="26" t="n"/>
      <c r="W64" s="26" t="n"/>
      <c r="X64" s="26" t="n"/>
    </row>
    <row r="65" ht="12" customHeight="1" s="34">
      <c r="A65" s="262" t="inlineStr">
        <is>
          <t>League Trophy</t>
        </is>
      </c>
      <c r="B65" s="809">
        <f>SUM(C65:E65)</f>
        <v/>
      </c>
      <c r="C65" s="809">
        <f>COUNTIFS(ALL!$J:$J,$C$61,ALL!$F:$F,$A$61,ALL!$I:$I,$A65)</f>
        <v/>
      </c>
      <c r="D65" s="809">
        <f>COUNTIFS(ALL!$J:$J,$D$61,ALL!$F:$F,$A$61,ALL!$I:$I,$A65)</f>
        <v/>
      </c>
      <c r="E65" s="809">
        <f>COUNTIFS(ALL!$J:$J,$E$61,ALL!$F:$F,$A$61,ALL!$I:$I,$A65)</f>
        <v/>
      </c>
      <c r="F65" s="809">
        <f>SUMIFS(ALL!K:K,ALL!$F:$F,$A$61,ALL!$I:$I,$A65)</f>
        <v/>
      </c>
      <c r="G65" s="809">
        <f>SUMIFS(ALL!L:L,ALL!$F:$F,$A$61,ALL!$I:$I,$A65)</f>
        <v/>
      </c>
      <c r="H65" s="25" t="n"/>
      <c r="I65" s="25" t="n"/>
      <c r="J65" s="26" t="n"/>
      <c r="K65" s="26" t="n"/>
      <c r="L65" s="25" t="n"/>
      <c r="M65" s="25" t="n"/>
      <c r="N65" s="26" t="n"/>
      <c r="O65" s="26" t="n"/>
      <c r="P65" s="26" t="n"/>
      <c r="Q65" s="26" t="n"/>
      <c r="R65" s="26" t="n"/>
      <c r="S65" s="26" t="n"/>
      <c r="T65" s="26" t="n"/>
      <c r="U65" s="26" t="n"/>
      <c r="V65" s="26" t="n"/>
      <c r="W65" s="26" t="n"/>
      <c r="X65" s="26" t="n"/>
    </row>
    <row r="66" ht="12" customHeight="1" s="34">
      <c r="A66" s="233" t="inlineStr">
        <is>
          <t>Div 3 South Cup</t>
        </is>
      </c>
      <c r="B66" s="809">
        <f>SUM(C66:E66)</f>
        <v/>
      </c>
      <c r="C66" s="809">
        <f>COUNTIFS(ALL!$J:$J,$C$61,ALL!$F:$F,$A$61,ALL!$I:$I,$A66)</f>
        <v/>
      </c>
      <c r="D66" s="809">
        <f>COUNTIFS(ALL!$J:$J,$D$61,ALL!$F:$F,$A$61,ALL!$I:$I,$A66)</f>
        <v/>
      </c>
      <c r="E66" s="809">
        <f>COUNTIFS(ALL!$J:$J,$E$61,ALL!$F:$F,$A$61,ALL!$I:$I,$A66)</f>
        <v/>
      </c>
      <c r="F66" s="809">
        <f>SUMIFS(ALL!K:K,ALL!$F:$F,$A$61,ALL!$I:$I,$A66)</f>
        <v/>
      </c>
      <c r="G66" s="809">
        <f>SUMIFS(ALL!L:L,ALL!$F:$F,$A$61,ALL!$I:$I,$A66)</f>
        <v/>
      </c>
      <c r="H66" s="25" t="n"/>
      <c r="I66" s="25" t="n"/>
      <c r="J66" s="26" t="n"/>
      <c r="K66" s="26" t="n"/>
      <c r="L66" s="25" t="n"/>
      <c r="M66" s="25" t="n"/>
      <c r="N66" s="26" t="n"/>
      <c r="O66" s="26" t="n"/>
      <c r="P66" s="26" t="n"/>
      <c r="Q66" s="26" t="n"/>
      <c r="R66" s="26" t="n"/>
      <c r="S66" s="26" t="n"/>
      <c r="T66" s="26" t="n"/>
      <c r="U66" s="26" t="n"/>
      <c r="V66" s="26" t="n"/>
      <c r="W66" s="26" t="n"/>
      <c r="X66" s="26" t="n"/>
    </row>
    <row r="67" ht="12" customHeight="1" s="34">
      <c r="A67" s="263" t="inlineStr">
        <is>
          <t>Play-Offs</t>
        </is>
      </c>
      <c r="B67" s="809">
        <f>SUM(C67:E67)</f>
        <v/>
      </c>
      <c r="C67" s="809">
        <f>COUNTIFS(ALL!$J:$J,$C$61,ALL!$F:$F,$A$61,ALL!$I:$I,$A67)</f>
        <v/>
      </c>
      <c r="D67" s="809">
        <f>COUNTIFS(ALL!$J:$J,$D$61,ALL!$F:$F,$A$61,ALL!$I:$I,$A67)</f>
        <v/>
      </c>
      <c r="E67" s="809">
        <f>COUNTIFS(ALL!$J:$J,$E$61,ALL!$F:$F,$A$61,ALL!$I:$I,$A67)</f>
        <v/>
      </c>
      <c r="F67" s="809">
        <f>SUMIFS(ALL!K:K,ALL!$F:$F,$A$61,ALL!$I:$I,$A67)</f>
        <v/>
      </c>
      <c r="G67" s="809">
        <f>SUMIFS(ALL!L:L,ALL!$F:$F,$A$61,ALL!$I:$I,$A67)</f>
        <v/>
      </c>
      <c r="H67" s="25" t="n"/>
      <c r="I67" s="25" t="n"/>
      <c r="J67" s="26" t="n"/>
      <c r="K67" s="26" t="n"/>
      <c r="L67" s="25" t="n"/>
      <c r="M67" s="25" t="n"/>
      <c r="N67" s="26" t="n"/>
      <c r="O67" s="26" t="n"/>
      <c r="P67" s="26" t="n"/>
      <c r="Q67" s="26" t="n"/>
      <c r="R67" s="26" t="n"/>
      <c r="S67" s="26" t="n"/>
      <c r="T67" s="26" t="n"/>
      <c r="U67" s="26" t="n"/>
      <c r="V67" s="26" t="n"/>
      <c r="W67" s="26" t="n"/>
      <c r="X67" s="26" t="n"/>
    </row>
    <row r="68" ht="12" customHeight="1" s="34">
      <c r="A68" s="251" t="inlineStr">
        <is>
          <t>TOTAL</t>
        </is>
      </c>
      <c r="B68" s="265">
        <f>SUM(B62:B67)</f>
        <v/>
      </c>
      <c r="C68" s="266">
        <f>SUM(C62:C67)</f>
        <v/>
      </c>
      <c r="D68" s="266">
        <f>SUM(D62:D67)</f>
        <v/>
      </c>
      <c r="E68" s="266">
        <f>SUM(E62:E67)</f>
        <v/>
      </c>
      <c r="F68" s="266">
        <f>SUM(F62:F67)</f>
        <v/>
      </c>
      <c r="G68" s="266">
        <f>SUM(G62:G67)</f>
        <v/>
      </c>
      <c r="H68" s="25" t="n"/>
      <c r="I68" s="25" t="n"/>
      <c r="J68" s="26" t="n"/>
      <c r="K68" s="26" t="n"/>
      <c r="L68" s="25" t="n"/>
      <c r="M68" s="25" t="n"/>
      <c r="N68" s="26" t="n"/>
      <c r="O68" s="26" t="n"/>
      <c r="P68" s="26" t="n"/>
      <c r="Q68" s="26" t="n"/>
      <c r="R68" s="26" t="n"/>
      <c r="S68" s="26" t="n"/>
      <c r="T68" s="26" t="n"/>
      <c r="U68" s="26" t="n"/>
      <c r="V68" s="26" t="n"/>
      <c r="W68" s="26" t="n"/>
      <c r="X68" s="26" t="n"/>
    </row>
    <row r="69" ht="12" customHeight="1" s="34">
      <c r="A69" s="26" t="n"/>
      <c r="B69" s="26" t="n"/>
      <c r="C69" s="26" t="n"/>
      <c r="D69" s="26" t="n"/>
      <c r="E69" s="26" t="n"/>
      <c r="F69" s="26" t="n"/>
      <c r="G69" s="26" t="n"/>
      <c r="H69" s="26" t="n"/>
      <c r="I69" s="26" t="n"/>
      <c r="J69" s="26" t="n"/>
      <c r="K69" s="26" t="n"/>
      <c r="L69" s="26" t="n"/>
      <c r="M69" s="26" t="n"/>
      <c r="N69" s="26" t="n"/>
      <c r="O69" s="25" t="n"/>
      <c r="P69" s="25" t="n"/>
      <c r="Q69" s="25" t="n"/>
      <c r="R69" s="25" t="n"/>
      <c r="S69" s="25" t="n"/>
      <c r="T69" s="25" t="n"/>
      <c r="U69" s="26" t="n"/>
      <c r="V69" s="26" t="n"/>
      <c r="W69" s="25" t="n"/>
      <c r="X69" s="25" t="n"/>
    </row>
    <row r="70" ht="22.5" customHeight="1" s="34">
      <c r="A70" s="882" t="inlineStr">
        <is>
          <t>COBBLERS ATTENDANCES IN EACH SEASON</t>
        </is>
      </c>
      <c r="B70" s="879" t="n"/>
      <c r="C70" s="879" t="n"/>
      <c r="D70" s="879" t="n"/>
      <c r="E70" s="879" t="n"/>
      <c r="F70" s="880" t="n"/>
      <c r="G70" s="258" t="n"/>
      <c r="H70" s="26" t="n"/>
      <c r="I70" s="26" t="n"/>
      <c r="J70" s="26" t="n"/>
      <c r="K70" s="26" t="n"/>
      <c r="L70" s="26" t="n"/>
      <c r="M70" s="26" t="n"/>
      <c r="N70" s="26" t="n"/>
      <c r="O70" s="25" t="n"/>
      <c r="P70" s="25" t="n"/>
      <c r="Q70" s="25" t="n"/>
      <c r="R70" s="25" t="n"/>
      <c r="S70" s="25" t="n"/>
      <c r="T70" s="25" t="n"/>
      <c r="U70" s="26" t="n"/>
      <c r="V70" s="26" t="n"/>
      <c r="W70" s="25" t="n"/>
      <c r="X70" s="25" t="n"/>
    </row>
    <row r="71" ht="12" customHeight="1" s="34" thickBot="1">
      <c r="A71" s="509" t="inlineStr">
        <is>
          <t>2019/20</t>
        </is>
      </c>
      <c r="B71" s="251" t="inlineStr">
        <is>
          <t>GAMES</t>
        </is>
      </c>
      <c r="C71" s="813" t="inlineStr">
        <is>
          <t>TOTAL</t>
        </is>
      </c>
      <c r="E71" s="811" t="inlineStr">
        <is>
          <t>AVERAGE</t>
        </is>
      </c>
      <c r="F71" s="883" t="n"/>
      <c r="G71" s="26" t="n"/>
      <c r="H71" s="26" t="n"/>
      <c r="I71" s="26" t="n"/>
      <c r="J71" s="26" t="n"/>
      <c r="K71" s="26" t="n"/>
      <c r="L71" s="26" t="n"/>
      <c r="M71" s="26" t="n"/>
      <c r="N71" s="25" t="n"/>
      <c r="O71" s="25" t="n"/>
      <c r="P71" s="25" t="n"/>
      <c r="Q71" s="25" t="n"/>
      <c r="R71" s="25" t="n"/>
      <c r="S71" s="25" t="n"/>
      <c r="T71" s="26" t="n"/>
      <c r="U71" s="26" t="n"/>
      <c r="V71" s="25" t="n"/>
      <c r="W71" s="25" t="n"/>
      <c r="X71" s="26" t="n"/>
    </row>
    <row r="72" ht="12" customHeight="1" s="34">
      <c r="A72" s="259" t="inlineStr">
        <is>
          <t>League</t>
        </is>
      </c>
      <c r="B72" s="252">
        <f>COUNTIFS(ALL!$A:$A,$A$71,ALL!$I:$I,A72,ALL!$E:$E,$E$2)</f>
        <v/>
      </c>
      <c r="C72" s="809">
        <f>SUMIFS(ALL!N:N,ALL!$A:$A,$A$71,ALL!$I:$I,$A72)</f>
        <v/>
      </c>
      <c r="D72" s="884" t="n"/>
      <c r="E72" s="812">
        <f>IF(B72=0,0,C72/B72)</f>
        <v/>
      </c>
      <c r="F72" s="884" t="n"/>
      <c r="G72" s="26" t="n"/>
      <c r="H72" s="26" t="n"/>
      <c r="I72" s="26" t="n"/>
      <c r="J72" s="26" t="n"/>
      <c r="K72" s="26" t="n"/>
      <c r="L72" s="26" t="n"/>
      <c r="M72" s="26" t="n"/>
      <c r="N72" s="25" t="n"/>
      <c r="O72" s="25" t="n"/>
      <c r="P72" s="25" t="n"/>
      <c r="Q72" s="25" t="n"/>
      <c r="R72" s="25" t="n"/>
      <c r="S72" s="25" t="n"/>
      <c r="T72" s="26" t="n"/>
      <c r="U72" s="26" t="n"/>
      <c r="V72" s="25" t="n"/>
      <c r="W72" s="25" t="n"/>
      <c r="X72" s="26" t="n"/>
    </row>
    <row r="73" ht="12" customHeight="1" s="34">
      <c r="A73" s="260" t="inlineStr">
        <is>
          <t>FA Cup</t>
        </is>
      </c>
      <c r="B73" s="252">
        <f>COUNTIFS(ALL!$A:$A,A71,ALL!$I:$I,A73,ALL!$E:$E,$E$2)</f>
        <v/>
      </c>
      <c r="C73" s="809">
        <f>SUMIFS(ALL!N:N,ALL!$A:$A,$A$71,ALL!$I:$I,$A73)</f>
        <v/>
      </c>
      <c r="D73" s="884" t="n"/>
      <c r="E73" s="812">
        <f>IF(B73=0,0,C73/B73)</f>
        <v/>
      </c>
      <c r="F73" s="884" t="n"/>
      <c r="G73" s="26" t="n"/>
      <c r="H73" s="26" t="n"/>
      <c r="I73" s="26" t="n"/>
      <c r="J73" s="26" t="n"/>
      <c r="K73" s="26" t="n"/>
      <c r="L73" s="26" t="n"/>
      <c r="M73" s="26" t="n"/>
      <c r="N73" s="25" t="n"/>
      <c r="O73" s="25" t="n"/>
      <c r="P73" s="25" t="n"/>
      <c r="Q73" s="25" t="n"/>
      <c r="R73" s="25" t="n"/>
      <c r="S73" s="25" t="n"/>
      <c r="T73" s="26" t="n"/>
      <c r="U73" s="26" t="n"/>
      <c r="V73" s="25" t="n"/>
      <c r="W73" s="25" t="n"/>
      <c r="X73" s="26" t="n"/>
    </row>
    <row r="74" ht="12" customHeight="1" s="34">
      <c r="A74" s="261" t="inlineStr">
        <is>
          <t>League Cup</t>
        </is>
      </c>
      <c r="B74" s="252">
        <f>COUNTIFS(ALL!$A:$A,$A$71,ALL!$I:$I,A74,ALL!$E:$E,$E$2)</f>
        <v/>
      </c>
      <c r="C74" s="809">
        <f>SUMIFS(ALL!N:N,ALL!$A:$A,$A$71,ALL!$I:$I,$A74)</f>
        <v/>
      </c>
      <c r="D74" s="884" t="n"/>
      <c r="E74" s="812">
        <f>IF(B74=0,0,C74/B74)</f>
        <v/>
      </c>
      <c r="F74" s="884" t="n"/>
      <c r="G74" s="26" t="n"/>
      <c r="H74" s="26" t="n"/>
      <c r="I74" s="26" t="n"/>
      <c r="J74" s="26" t="n"/>
      <c r="K74" s="26" t="n"/>
      <c r="L74" s="26" t="n"/>
      <c r="M74" s="26" t="n"/>
      <c r="N74" s="25" t="n"/>
      <c r="O74" s="25" t="n"/>
      <c r="P74" s="25" t="n"/>
      <c r="Q74" s="25" t="n"/>
      <c r="R74" s="25" t="n"/>
      <c r="S74" s="25" t="n"/>
      <c r="T74" s="26" t="n"/>
      <c r="U74" s="26" t="n"/>
      <c r="V74" s="25" t="n"/>
      <c r="W74" s="25" t="n"/>
      <c r="X74" s="26" t="n"/>
    </row>
    <row r="75" ht="12" customHeight="1" s="34">
      <c r="A75" s="262" t="inlineStr">
        <is>
          <t>League Trophy</t>
        </is>
      </c>
      <c r="B75" s="252">
        <f>COUNTIFS(ALL!$A:$A,$A$71,ALL!$I:$I,A75,ALL!$E:$E,$E$2)</f>
        <v/>
      </c>
      <c r="C75" s="809">
        <f>SUMIFS(ALL!N:N,ALL!$A:$A,$A$71,ALL!$I:$I,$A75)</f>
        <v/>
      </c>
      <c r="D75" s="884" t="n"/>
      <c r="E75" s="812">
        <f>IF(B75=0,0,C75/B75)</f>
        <v/>
      </c>
      <c r="F75" s="884" t="n"/>
      <c r="G75" s="26" t="n"/>
      <c r="H75" s="26" t="n"/>
      <c r="I75" s="26" t="n"/>
      <c r="J75" s="26" t="n"/>
      <c r="K75" s="26" t="n"/>
      <c r="L75" s="26" t="n"/>
      <c r="M75" s="26" t="n"/>
      <c r="N75" s="25" t="n"/>
      <c r="O75" s="25" t="n"/>
      <c r="P75" s="25" t="n"/>
      <c r="Q75" s="25" t="n"/>
      <c r="R75" s="25" t="n"/>
      <c r="S75" s="25" t="n"/>
      <c r="T75" s="26" t="n"/>
      <c r="U75" s="26" t="n"/>
      <c r="V75" s="25" t="n"/>
      <c r="W75" s="25" t="n"/>
      <c r="X75" s="26" t="n"/>
    </row>
    <row r="76" ht="12" customHeight="1" s="34">
      <c r="A76" s="233" t="inlineStr">
        <is>
          <t>Div 3 South Cup</t>
        </is>
      </c>
      <c r="B76" s="252">
        <f>COUNTIFS(ALL!$A:$A,$A$71,ALL!$I:$I,A76,ALL!$E:$E,$E$2)</f>
        <v/>
      </c>
      <c r="C76" s="809">
        <f>SUMIFS(ALL!N:N,ALL!$A:$A,$A$71,ALL!$I:$I,$A76)</f>
        <v/>
      </c>
      <c r="D76" s="884" t="n"/>
      <c r="E76" s="812">
        <f>IF(B76=0,0,C76/B76)</f>
        <v/>
      </c>
      <c r="F76" s="884" t="n"/>
      <c r="G76" s="26" t="n"/>
      <c r="H76" s="26" t="n"/>
      <c r="I76" s="26" t="n"/>
      <c r="J76" s="26" t="n"/>
      <c r="K76" s="26" t="n"/>
      <c r="L76" s="26" t="n"/>
      <c r="M76" s="26" t="n"/>
      <c r="N76" s="25" t="n"/>
      <c r="O76" s="25" t="n"/>
      <c r="P76" s="25" t="n"/>
      <c r="Q76" s="25" t="n"/>
      <c r="R76" s="25" t="n"/>
      <c r="S76" s="25" t="n"/>
      <c r="T76" s="26" t="n"/>
      <c r="U76" s="26" t="n"/>
      <c r="V76" s="25" t="n"/>
      <c r="W76" s="25" t="n"/>
      <c r="X76" s="26" t="n"/>
    </row>
    <row r="77" ht="12" customHeight="1" s="34">
      <c r="A77" s="263" t="inlineStr">
        <is>
          <t>Play-Offs</t>
        </is>
      </c>
      <c r="B77" s="252">
        <f>COUNTIFS(ALL!$A:$A,$A$71,ALL!$I:$I,A77,ALL!$E:$E,$E$2)</f>
        <v/>
      </c>
      <c r="C77" s="809">
        <f>SUMIFS(ALL!N:N,ALL!$A:$A,$A$71,ALL!$I:$I,$A77)</f>
        <v/>
      </c>
      <c r="D77" s="884" t="n"/>
      <c r="E77" s="812">
        <f>IF(B77=0,0,C77/B77)</f>
        <v/>
      </c>
      <c r="F77" s="884" t="n"/>
      <c r="G77" s="26" t="n"/>
      <c r="H77" s="26" t="n"/>
      <c r="I77" s="26" t="n"/>
      <c r="J77" s="26" t="n"/>
      <c r="K77" s="26" t="n"/>
      <c r="L77" s="26" t="n"/>
      <c r="M77" s="26" t="n"/>
      <c r="N77" s="25" t="n"/>
      <c r="O77" s="25" t="n"/>
      <c r="P77" s="25" t="n"/>
      <c r="Q77" s="25" t="n"/>
      <c r="R77" s="25" t="n"/>
      <c r="S77" s="25" t="n"/>
      <c r="T77" s="26" t="n"/>
      <c r="U77" s="26" t="n"/>
      <c r="V77" s="25" t="n"/>
      <c r="W77" s="25" t="n"/>
      <c r="X77" s="26" t="n"/>
    </row>
    <row r="78" ht="12" customHeight="1" s="34">
      <c r="A78" s="251" t="inlineStr">
        <is>
          <t>TOTAL</t>
        </is>
      </c>
      <c r="B78" s="252">
        <f>SUM(B72:B77)</f>
        <v/>
      </c>
      <c r="C78" s="809">
        <f>SUM(C72:C77)</f>
        <v/>
      </c>
      <c r="D78" s="884" t="n"/>
      <c r="E78" s="812">
        <f>IF(B78=0,0,C78/B78)</f>
        <v/>
      </c>
      <c r="F78" s="884" t="n"/>
      <c r="G78" s="26" t="n"/>
      <c r="H78" s="26" t="n"/>
      <c r="I78" s="26" t="n"/>
      <c r="J78" s="26" t="n"/>
      <c r="K78" s="26" t="n"/>
      <c r="L78" s="26" t="n"/>
      <c r="M78" s="26" t="n"/>
      <c r="N78" s="25" t="n"/>
      <c r="O78" s="25" t="n"/>
      <c r="P78" s="25" t="n"/>
      <c r="Q78" s="25" t="n"/>
      <c r="R78" s="25" t="n"/>
      <c r="S78" s="25" t="n"/>
      <c r="T78" s="26" t="n"/>
      <c r="U78" s="26" t="n"/>
      <c r="V78" s="25" t="n"/>
      <c r="W78" s="25" t="n"/>
      <c r="X78" s="26" t="n"/>
    </row>
    <row r="79" ht="12" customHeight="1" s="34" thickBot="1">
      <c r="A79" s="26" t="n"/>
      <c r="B79" s="26" t="n"/>
      <c r="C79" s="26" t="n"/>
      <c r="D79" s="26" t="n"/>
      <c r="E79" s="26" t="n"/>
      <c r="F79" s="26" t="n"/>
      <c r="G79" s="26" t="n"/>
      <c r="H79" s="26" t="n"/>
      <c r="I79" s="26" t="n"/>
      <c r="J79" s="26" t="n"/>
      <c r="K79" s="26" t="n"/>
      <c r="L79" s="26" t="n"/>
      <c r="M79" s="26" t="n"/>
      <c r="N79" s="26" t="n"/>
      <c r="O79" s="25" t="n"/>
      <c r="P79" s="25" t="n"/>
      <c r="Q79" s="25" t="n"/>
      <c r="R79" s="25" t="n"/>
      <c r="S79" s="25" t="n"/>
      <c r="T79" s="25" t="n"/>
      <c r="U79" s="26" t="n"/>
      <c r="V79" s="26" t="n"/>
      <c r="W79" s="25" t="n"/>
      <c r="X79" s="25" t="n"/>
    </row>
    <row r="80" ht="18" customHeight="1" s="34" thickBot="1">
      <c r="A80" s="785" t="inlineStr">
        <is>
          <t>ALL COMPETITIONS</t>
        </is>
      </c>
      <c r="B80" s="751" t="n"/>
      <c r="C80" s="795" t="inlineStr">
        <is>
          <t>ARRAY</t>
        </is>
      </c>
      <c r="D80" s="752" t="inlineStr">
        <is>
          <t>Times</t>
        </is>
      </c>
      <c r="E80" s="753" t="inlineStr">
        <is>
          <t>From</t>
        </is>
      </c>
      <c r="F80" s="754" t="inlineStr">
        <is>
          <t>To</t>
        </is>
      </c>
      <c r="G80" s="755" t="inlineStr">
        <is>
          <t>From</t>
        </is>
      </c>
      <c r="H80" s="754" t="inlineStr">
        <is>
          <t>To</t>
        </is>
      </c>
      <c r="I80" s="755" t="inlineStr">
        <is>
          <t>From</t>
        </is>
      </c>
      <c r="J80" s="754" t="inlineStr">
        <is>
          <t>To</t>
        </is>
      </c>
      <c r="K80" s="755" t="inlineStr">
        <is>
          <t>From</t>
        </is>
      </c>
      <c r="L80" s="754" t="inlineStr">
        <is>
          <t>To</t>
        </is>
      </c>
      <c r="M80" s="26" t="n"/>
      <c r="N80" s="26" t="n"/>
      <c r="O80" s="25" t="n"/>
      <c r="P80" s="25" t="n"/>
      <c r="Q80" s="25" t="n"/>
      <c r="R80" s="25" t="n"/>
      <c r="S80" s="25" t="n"/>
      <c r="T80" s="25" t="n"/>
      <c r="U80" s="26" t="n"/>
      <c r="V80" s="26" t="n"/>
      <c r="W80" s="25" t="n"/>
      <c r="X80" s="25" t="n"/>
    </row>
    <row r="81" ht="18" customHeight="1" s="34">
      <c r="A81" s="781" t="inlineStr">
        <is>
          <t>CONSECUTIVE WINS</t>
        </is>
      </c>
      <c r="B81" s="782" t="inlineStr">
        <is>
          <t>All</t>
        </is>
      </c>
      <c r="C81" s="786">
        <f t="array" ref="C81">MAX(FREQUENCY(IF(WDL="W",ROW(WDL)),IF(WDL&lt;&gt;"W",ROW(WDL))))</f>
        <v/>
      </c>
      <c r="D81" s="770" t="n">
        <v>1</v>
      </c>
      <c r="E81" s="790" t="inlineStr">
        <is>
          <t>28/12/1899</t>
        </is>
      </c>
      <c r="F81" s="756" t="n">
        <v>98</v>
      </c>
      <c r="G81" s="757" t="n"/>
      <c r="H81" s="757" t="n"/>
      <c r="I81" s="757" t="n"/>
      <c r="J81" s="757" t="n"/>
      <c r="K81" s="757" t="n"/>
      <c r="L81" s="757" t="n"/>
      <c r="M81" s="40" t="n"/>
      <c r="N81" s="26" t="n"/>
      <c r="O81" s="25" t="n"/>
      <c r="P81" s="25" t="n"/>
      <c r="Q81" s="25" t="n"/>
      <c r="R81" s="25" t="n"/>
      <c r="S81" s="25" t="n"/>
      <c r="T81" s="25" t="n"/>
      <c r="U81" s="26" t="n"/>
      <c r="V81" s="26" t="n"/>
      <c r="W81" s="25" t="n"/>
      <c r="X81" s="25" t="n"/>
    </row>
    <row r="82" ht="18" customHeight="1" s="34">
      <c r="A82" s="775" t="inlineStr">
        <is>
          <t>CONSECUTIVE DRAWS</t>
        </is>
      </c>
      <c r="B82" s="776" t="inlineStr">
        <is>
          <t>All</t>
        </is>
      </c>
      <c r="C82" s="788">
        <f t="array" ref="C82">MAX(FREQUENCY(IF(WDL="D",ROW(WDL)),IF(WDL&lt;&gt;"D",ROW(WDL))))</f>
        <v/>
      </c>
      <c r="D82" s="771" t="n">
        <v>2</v>
      </c>
      <c r="E82" s="789" t="n">
        <v>30577</v>
      </c>
      <c r="F82" s="759" t="n">
        <v>30604</v>
      </c>
      <c r="G82" s="791" t="n">
        <v>40579</v>
      </c>
      <c r="H82" s="760" t="n">
        <v>40600</v>
      </c>
      <c r="I82" s="757" t="n"/>
      <c r="J82" s="757" t="n"/>
      <c r="K82" s="757" t="n"/>
      <c r="L82" s="757" t="n"/>
      <c r="M82" s="212" t="n"/>
      <c r="N82" s="26" t="n"/>
      <c r="O82" s="25" t="n"/>
      <c r="P82" s="25" t="n"/>
      <c r="Q82" s="25" t="n"/>
      <c r="R82" s="25" t="n"/>
      <c r="S82" s="25" t="n"/>
      <c r="T82" s="25" t="n"/>
      <c r="U82" s="26" t="n"/>
      <c r="V82" s="26" t="n"/>
      <c r="W82" s="25" t="n"/>
      <c r="X82" s="25" t="n"/>
    </row>
    <row r="83" ht="18" customHeight="1" s="34">
      <c r="A83" s="777" t="inlineStr">
        <is>
          <t>CONSECUTIVE DEFEATS</t>
        </is>
      </c>
      <c r="B83" s="778" t="inlineStr">
        <is>
          <t>All</t>
        </is>
      </c>
      <c r="C83" s="787">
        <f t="array" ref="C83">MAX(FREQUENCY(IF(WDL="L",ROW(WDL)),IF(WDL&lt;&gt;"L",ROW(WDL))))</f>
        <v/>
      </c>
      <c r="D83" s="772" t="n">
        <v>4</v>
      </c>
      <c r="E83" s="789" t="n">
        <v>26607</v>
      </c>
      <c r="F83" s="759" t="n">
        <v>26656</v>
      </c>
      <c r="G83" s="791" t="n">
        <v>31079</v>
      </c>
      <c r="H83" s="760" t="n">
        <v>31111</v>
      </c>
      <c r="I83" s="789" t="n">
        <v>32420</v>
      </c>
      <c r="J83" s="760" t="n">
        <v>32445</v>
      </c>
      <c r="K83" s="789" t="n">
        <v>33862</v>
      </c>
      <c r="L83" s="760" t="n">
        <v>33894</v>
      </c>
      <c r="M83" s="212" t="n"/>
      <c r="N83" s="26" t="n"/>
      <c r="O83" s="25" t="n"/>
      <c r="P83" s="40" t="n"/>
      <c r="Q83" s="25" t="n"/>
      <c r="R83" s="25" t="n"/>
      <c r="S83" s="25" t="n"/>
      <c r="T83" s="25" t="n"/>
      <c r="U83" s="26" t="n"/>
      <c r="V83" s="26" t="n"/>
      <c r="W83" s="25" t="n"/>
      <c r="X83" s="25" t="n"/>
    </row>
    <row r="84" ht="18" customHeight="1" s="34">
      <c r="A84" s="783" t="inlineStr">
        <is>
          <t>CONSECUTIVE GAMES SCORING</t>
        </is>
      </c>
      <c r="B84" s="782" t="inlineStr">
        <is>
          <t>All</t>
        </is>
      </c>
      <c r="C84" s="786">
        <f t="array" ref="C84">MAX(FREQUENCY(IF(ALL!$K$2:$K$5400&gt;0,ROW(ALL!$K$2:$K$5400)),IF(ALL!$K$2:$K$5400=0,ROW(ALL!$K$2:$K$5400))))</f>
        <v/>
      </c>
      <c r="D84" s="772" t="n">
        <v>1</v>
      </c>
      <c r="E84" s="789" t="n">
        <v>3199</v>
      </c>
      <c r="F84" s="759" t="n">
        <v>3374</v>
      </c>
      <c r="G84" s="761" t="n"/>
      <c r="H84" s="762" t="n"/>
      <c r="I84" s="761" t="n"/>
      <c r="J84" s="762" t="n"/>
      <c r="K84" s="761" t="n"/>
      <c r="L84" s="762" t="n"/>
      <c r="M84" s="212" t="n"/>
      <c r="N84" s="26" t="n"/>
      <c r="O84" s="25" t="n"/>
      <c r="P84" s="40" t="n"/>
      <c r="Q84" s="25" t="n"/>
      <c r="R84" s="25" t="n"/>
      <c r="S84" s="25" t="n"/>
      <c r="T84" s="25" t="n"/>
      <c r="U84" s="26" t="n"/>
      <c r="V84" s="26" t="n"/>
      <c r="W84" s="25" t="n"/>
      <c r="X84" s="25" t="n"/>
    </row>
    <row r="85" ht="18" customHeight="1" s="34">
      <c r="A85" s="777" t="inlineStr">
        <is>
          <t>CONSECUTIVE GAMES CONCEDING</t>
        </is>
      </c>
      <c r="B85" s="778" t="inlineStr">
        <is>
          <t>All</t>
        </is>
      </c>
      <c r="C85" s="787">
        <f t="array" ref="C85">MAX(FREQUENCY(IF(ALL!$L$2:$L$5400&gt;0,ROW(ALL!$L$2:$L$5400)),IF(ALL!$L$2:$L$5400=0,ROW(ALL!$L$2:$L$5400))))</f>
        <v/>
      </c>
      <c r="D85" s="771" t="n">
        <v>1</v>
      </c>
      <c r="E85" s="789" t="n">
        <v>24013</v>
      </c>
      <c r="F85" s="759" t="n">
        <v>24199</v>
      </c>
      <c r="G85" s="761" t="n"/>
      <c r="H85" s="762" t="n"/>
      <c r="I85" s="761" t="n"/>
      <c r="J85" s="762" t="n"/>
      <c r="K85" s="761" t="n"/>
      <c r="L85" s="762" t="n"/>
      <c r="M85" s="212" t="n"/>
      <c r="N85" s="26" t="n"/>
      <c r="O85" s="40" t="n"/>
      <c r="P85" s="40" t="n"/>
      <c r="Q85" s="25" t="n"/>
      <c r="R85" s="25" t="n"/>
      <c r="S85" s="25" t="n"/>
      <c r="T85" s="25" t="n"/>
      <c r="U85" s="26" t="n"/>
      <c r="V85" s="26" t="n"/>
      <c r="W85" s="25" t="n"/>
      <c r="X85" s="25" t="n"/>
    </row>
    <row r="86" ht="18" customHeight="1" s="34">
      <c r="A86" s="783" t="inlineStr">
        <is>
          <t>LONGEST RUN WITHOUT DEFEAT</t>
        </is>
      </c>
      <c r="B86" s="782" t="inlineStr">
        <is>
          <t>All</t>
        </is>
      </c>
      <c r="C86" s="793">
        <f t="array" ref="C86">MAX(FREQUENCY(IF(GA&lt;&gt;"",IF(WDL&lt;&gt;"L",ROW(WDL))),IF(WDL="L",ROW(WDL))))</f>
        <v/>
      </c>
      <c r="D86" s="771" t="n">
        <v>1</v>
      </c>
      <c r="E86" s="789" t="n">
        <v>42392</v>
      </c>
      <c r="F86" s="759" t="n">
        <v>42611</v>
      </c>
      <c r="G86" s="757" t="n"/>
      <c r="H86" s="757" t="n"/>
      <c r="I86" s="757" t="n"/>
      <c r="J86" s="757" t="n"/>
      <c r="K86" s="757" t="n"/>
      <c r="L86" s="212" t="n"/>
      <c r="M86" s="26" t="n"/>
      <c r="N86" s="26" t="n"/>
      <c r="O86" s="25" t="n"/>
      <c r="P86" s="25" t="n"/>
      <c r="Q86" s="25" t="n"/>
      <c r="R86" s="25" t="n"/>
      <c r="S86" s="25" t="n"/>
      <c r="T86" s="26" t="n"/>
      <c r="U86" s="26" t="n"/>
      <c r="V86" s="25" t="n"/>
      <c r="W86" s="25" t="n"/>
      <c r="X86" s="15" t="n"/>
    </row>
    <row r="87" ht="18" customHeight="1" s="34">
      <c r="A87" s="775" t="inlineStr">
        <is>
          <t>LONGEST RUN WITHOUT DRAWING</t>
        </is>
      </c>
      <c r="B87" s="776" t="inlineStr">
        <is>
          <t>All</t>
        </is>
      </c>
      <c r="C87" s="794">
        <f t="array" ref="C87">MAX(FREQUENCY(IF(GA&lt;&gt;"",IF(WDL&lt;&gt;"D",ROW(WDL))),IF(ALL!$J$2:$J$5394="D",ROW(WDL))))</f>
        <v/>
      </c>
      <c r="D87" s="771" t="n">
        <v>1</v>
      </c>
      <c r="E87" s="789" t="n">
        <v>9898</v>
      </c>
      <c r="F87" s="759" t="n">
        <v>10171</v>
      </c>
      <c r="G87" s="757" t="n"/>
      <c r="H87" s="757" t="n"/>
      <c r="I87" s="757" t="n"/>
      <c r="J87" s="757" t="n"/>
      <c r="K87" s="757" t="n"/>
      <c r="L87" s="212" t="n"/>
      <c r="M87" s="26" t="n"/>
      <c r="N87" s="26" t="n"/>
      <c r="O87" s="25" t="n"/>
      <c r="P87" s="25" t="n"/>
      <c r="Q87" s="25" t="n"/>
      <c r="R87" s="25" t="n"/>
      <c r="S87" s="25" t="n"/>
      <c r="T87" s="26" t="n"/>
      <c r="U87" s="26" t="n"/>
      <c r="V87" s="25" t="n"/>
      <c r="W87" s="25" t="n"/>
      <c r="X87" s="15" t="n"/>
    </row>
    <row r="88" ht="18" customHeight="1" s="34">
      <c r="A88" s="777" t="inlineStr">
        <is>
          <t>LONGEST RUN WITHOUT WINNING</t>
        </is>
      </c>
      <c r="B88" s="778" t="inlineStr">
        <is>
          <t>All</t>
        </is>
      </c>
      <c r="C88" s="792">
        <f t="array" ref="C88">MAX(FREQUENCY(IF(GA&lt;&gt;"",IF(WDL&lt;&gt;"W",ROW(WDL))),IF(WDL="W",ROW(WDL))))</f>
        <v/>
      </c>
      <c r="D88" s="771" t="n">
        <v>2</v>
      </c>
      <c r="E88" s="789" t="n">
        <v>25287</v>
      </c>
      <c r="F88" s="759" t="n">
        <v>25466</v>
      </c>
      <c r="G88" s="791" t="n">
        <v>34258</v>
      </c>
      <c r="H88" s="760" t="n">
        <v>34363</v>
      </c>
      <c r="I88" s="757" t="n"/>
      <c r="J88" s="757" t="n"/>
      <c r="K88" s="757" t="n"/>
      <c r="L88" s="212" t="n"/>
      <c r="M88" s="40" t="n"/>
      <c r="N88" s="26" t="n"/>
      <c r="O88" s="25" t="n"/>
      <c r="P88" s="25" t="n"/>
      <c r="Q88" s="25" t="n"/>
      <c r="R88" s="25" t="n"/>
      <c r="S88" s="25" t="n"/>
      <c r="T88" s="26" t="n"/>
      <c r="U88" s="26" t="n"/>
      <c r="V88" s="25" t="n"/>
      <c r="W88" s="25" t="n"/>
      <c r="X88" s="15" t="n"/>
    </row>
    <row r="89" ht="18" customHeight="1" s="34">
      <c r="A89" s="783" t="inlineStr">
        <is>
          <t>LONGEST RUN WITHOUT CONCEDING</t>
        </is>
      </c>
      <c r="B89" s="782" t="inlineStr">
        <is>
          <t>All</t>
        </is>
      </c>
      <c r="C89" s="793">
        <f t="array" ref="C89">MAX(FREQUENCY(IF(ALL!$L$2:$L$5400&lt;&gt;"",IF(ALL!$L$2:$L5400=0,ROW(ALL!$L$2:$L5400))),IF(ALL!$L$2:$L5400&gt;0,ROW(ALL!$L$2:$L5400))))</f>
        <v/>
      </c>
      <c r="D89" s="771" t="n">
        <v>2</v>
      </c>
      <c r="E89" s="789" t="n">
        <v>3661</v>
      </c>
      <c r="F89" s="759" t="n">
        <v>3689</v>
      </c>
      <c r="G89" s="789" t="n">
        <v>11204</v>
      </c>
      <c r="H89" s="759" t="n">
        <v>11221</v>
      </c>
      <c r="I89" s="757" t="n"/>
      <c r="J89" s="757" t="n"/>
      <c r="K89" s="757" t="n"/>
      <c r="L89" s="212" t="n"/>
      <c r="M89" s="40" t="n"/>
      <c r="N89" s="26" t="n"/>
      <c r="O89" s="25" t="n"/>
      <c r="P89" s="25" t="n"/>
      <c r="Q89" s="25" t="n"/>
      <c r="R89" s="25" t="n"/>
      <c r="S89" s="25" t="n"/>
      <c r="T89" s="26" t="n"/>
      <c r="U89" s="26" t="n"/>
      <c r="V89" s="25" t="n"/>
      <c r="W89" s="25" t="n"/>
      <c r="X89" s="15" t="n"/>
    </row>
    <row r="90" ht="18" customHeight="1" s="34">
      <c r="A90" s="777" t="inlineStr">
        <is>
          <t>LONGEST RUN WITHOUT SCORING</t>
        </is>
      </c>
      <c r="B90" s="778" t="inlineStr">
        <is>
          <t>All</t>
        </is>
      </c>
      <c r="C90" s="792">
        <f t="array" ref="C90">MAX(FREQUENCY(IF(ALL!$L$2:$L$5400&lt;&gt;"",IF(ALL!$K$2:$K$5400=0,ROW(ALL!$K$2:$K$5400))),IF(ALL!$K$2:$K$5400&gt;0,ROW(ALL!$K$2:$K$5400))))</f>
        <v/>
      </c>
      <c r="D90" s="771" t="n">
        <v>1</v>
      </c>
      <c r="E90" s="789" t="n">
        <v>14342</v>
      </c>
      <c r="F90" s="759" t="n">
        <v>14371</v>
      </c>
      <c r="G90" s="762" t="n"/>
      <c r="H90" s="762" t="n"/>
      <c r="I90" s="757" t="n"/>
      <c r="J90" s="757" t="n"/>
      <c r="K90" s="757" t="n"/>
      <c r="L90" s="212" t="n"/>
      <c r="M90" s="36" t="n"/>
      <c r="N90" s="26" t="n"/>
      <c r="O90" s="25" t="n"/>
      <c r="P90" s="25" t="n"/>
      <c r="Q90" s="25" t="n"/>
      <c r="R90" s="25" t="n"/>
      <c r="S90" s="25" t="n"/>
      <c r="T90" s="26" t="n"/>
      <c r="U90" s="26" t="n"/>
      <c r="V90" s="25" t="n"/>
      <c r="W90" s="25" t="n"/>
      <c r="X90" s="15" t="n"/>
    </row>
    <row r="91" ht="18" customHeight="1" s="34">
      <c r="A91" s="781" t="inlineStr">
        <is>
          <t>CONSECUTIVE WINS</t>
        </is>
      </c>
      <c r="B91" s="782" t="inlineStr">
        <is>
          <t>Home</t>
        </is>
      </c>
      <c r="C91" s="784">
        <f t="array" ref="C91">MAX(FREQUENCY(IF(Venue="H",IF(WDL="W",ROW(WDL))),IF(Venue="H",IF(WDL&lt;&gt;"W",ROW(WDL)))))</f>
        <v/>
      </c>
      <c r="D91" s="771" t="n">
        <v>1</v>
      </c>
      <c r="E91" s="789" t="n">
        <v>9968</v>
      </c>
      <c r="F91" s="759" t="n">
        <v>10206</v>
      </c>
      <c r="G91" s="757" t="n"/>
      <c r="H91" s="757" t="n"/>
      <c r="I91" s="757" t="n"/>
      <c r="J91" s="796" t="n"/>
      <c r="K91" s="757" t="n"/>
      <c r="L91" s="46" t="n"/>
      <c r="M91" s="36" t="n"/>
      <c r="N91" s="26" t="n"/>
      <c r="O91" s="25" t="n"/>
      <c r="P91" s="25" t="n"/>
      <c r="Q91" s="25" t="n"/>
      <c r="R91" s="25" t="n"/>
      <c r="S91" s="25" t="n"/>
      <c r="T91" s="26" t="n"/>
      <c r="U91" s="26" t="n"/>
      <c r="V91" s="25" t="n"/>
      <c r="W91" s="25" t="n"/>
      <c r="X91" s="15" t="n"/>
    </row>
    <row r="92" ht="18" customHeight="1" s="34">
      <c r="A92" s="775" t="inlineStr">
        <is>
          <t>CONSECUTIVE DRAWS</t>
        </is>
      </c>
      <c r="B92" s="776" t="inlineStr">
        <is>
          <t>Home</t>
        </is>
      </c>
      <c r="C92" s="780">
        <f t="array" ref="C92">MAX(FREQUENCY(IF(Venue="H",IF(WDL="D",ROW(WDL))),IF(Venue="H",IF(WDL&lt;&gt;"D",ROW(WDL)))))</f>
        <v/>
      </c>
      <c r="D92" s="771" t="n">
        <v>1</v>
      </c>
      <c r="E92" s="789" t="n">
        <v>29658</v>
      </c>
      <c r="F92" s="759" t="n">
        <v>29697</v>
      </c>
      <c r="G92" s="757" t="n"/>
      <c r="H92" s="757" t="n"/>
      <c r="I92" s="757" t="n"/>
      <c r="J92" s="796" t="n"/>
      <c r="K92" s="757" t="n"/>
      <c r="L92" s="40" t="n"/>
      <c r="M92" s="36" t="n"/>
      <c r="N92" s="26" t="n"/>
      <c r="O92" s="25" t="n"/>
      <c r="P92" s="25" t="n"/>
      <c r="Q92" s="25" t="n"/>
      <c r="R92" s="25" t="n"/>
      <c r="S92" s="25" t="n"/>
      <c r="T92" s="26" t="n"/>
      <c r="U92" s="26" t="n"/>
      <c r="V92" s="25" t="n"/>
      <c r="W92" s="25" t="n"/>
      <c r="X92" s="15" t="n"/>
    </row>
    <row r="93" ht="18" customHeight="1" s="34">
      <c r="A93" s="777" t="inlineStr">
        <is>
          <t>CONSECUTIVE DEFEATS</t>
        </is>
      </c>
      <c r="B93" s="778" t="inlineStr">
        <is>
          <t>Home</t>
        </is>
      </c>
      <c r="C93" s="779">
        <f t="array" ref="C93">MAX(FREQUENCY(IF(Venue="H",IF(WDL="L",ROW(WDL))),IF(Venue="H",IF(WDL&lt;&gt;"L",ROW(WDL)))))</f>
        <v/>
      </c>
      <c r="D93" s="771" t="n">
        <v>2</v>
      </c>
      <c r="E93" s="789" t="n">
        <v>31083</v>
      </c>
      <c r="F93" s="759" t="n">
        <v>31136</v>
      </c>
      <c r="G93" s="789" t="n">
        <v>37604</v>
      </c>
      <c r="H93" s="760" t="n">
        <v>37656</v>
      </c>
      <c r="I93" s="757" t="n"/>
      <c r="J93" s="796" t="n"/>
      <c r="K93" s="757" t="n"/>
      <c r="L93" s="40" t="n"/>
      <c r="M93" s="36" t="n"/>
      <c r="N93" s="26" t="n"/>
      <c r="O93" s="25" t="n"/>
      <c r="P93" s="25" t="n"/>
      <c r="Q93" s="25" t="n"/>
      <c r="R93" s="25" t="n"/>
      <c r="S93" s="25" t="n"/>
      <c r="T93" s="26" t="n"/>
      <c r="U93" s="26" t="n"/>
      <c r="V93" s="25" t="n"/>
      <c r="W93" s="25" t="n"/>
      <c r="X93" s="15" t="n"/>
    </row>
    <row r="94" ht="18" customHeight="1" s="34">
      <c r="A94" s="783" t="inlineStr">
        <is>
          <t>CONSECUTIVE GAMES SCORING</t>
        </is>
      </c>
      <c r="B94" s="782" t="inlineStr">
        <is>
          <t>Home</t>
        </is>
      </c>
      <c r="C94" s="784">
        <f t="array" ref="C94">MAX(FREQUENCY(IF(ALL!$E$2:$E$5400="H",IF(ALL!$K$2:$K$5400&gt;0,ROW(ALL!$K$2:$K$5400))),(IF(ALL!$E$2:$E$5400="H",IF(ALL!$K$2:$K$5400=0,ROW(ALL!$K$2:$K$5400))))))</f>
        <v/>
      </c>
      <c r="D94" s="771" t="n">
        <v>1</v>
      </c>
      <c r="E94" s="789" t="n">
        <v>10255</v>
      </c>
      <c r="F94" s="759" t="n">
        <v>11207</v>
      </c>
      <c r="G94" s="763" t="n"/>
      <c r="H94" s="764" t="n"/>
      <c r="I94" s="757" t="n"/>
      <c r="J94" s="796" t="n"/>
      <c r="K94" s="757" t="n"/>
      <c r="L94" s="40" t="n"/>
      <c r="M94" s="36" t="n"/>
      <c r="N94" s="26" t="n"/>
      <c r="O94" s="25" t="n"/>
      <c r="P94" s="25" t="n"/>
      <c r="Q94" s="25" t="n"/>
      <c r="R94" s="25" t="n"/>
      <c r="S94" s="25" t="n"/>
      <c r="T94" s="26" t="n"/>
      <c r="U94" s="26" t="n"/>
      <c r="V94" s="25" t="n"/>
      <c r="W94" s="25" t="n"/>
      <c r="X94" s="15" t="n"/>
    </row>
    <row r="95" ht="18" customHeight="1" s="34">
      <c r="A95" s="777" t="inlineStr">
        <is>
          <t>CONSECUTIVE GAMES CONCEDING</t>
        </is>
      </c>
      <c r="B95" s="778" t="inlineStr">
        <is>
          <t>Home</t>
        </is>
      </c>
      <c r="C95" s="779">
        <f t="array" ref="C95">MAX(FREQUENCY(IF(ALL!$E$2:$E$5400="H",IF(ALL!$L$2:$L$5400&gt;0,ROW(ALL!$L$2:$L$5400))),(IF(ALL!$E$2:$E$5400="H",IF(ALL!$L$2:$L$5400=0,ROW(ALL!$L$2:$L$5400))))))</f>
        <v/>
      </c>
      <c r="D95" s="771" t="n">
        <v>1</v>
      </c>
      <c r="E95" s="789" t="n">
        <v>287</v>
      </c>
      <c r="F95" s="759" t="n">
        <v>658</v>
      </c>
      <c r="G95" s="763" t="n"/>
      <c r="H95" s="764" t="n"/>
      <c r="I95" s="757" t="n"/>
      <c r="J95" s="796" t="n"/>
      <c r="K95" s="757" t="n"/>
      <c r="L95" s="40" t="n"/>
      <c r="M95" s="36" t="n"/>
      <c r="N95" s="26" t="n"/>
      <c r="O95" s="25" t="n"/>
      <c r="P95" s="25" t="n"/>
      <c r="Q95" s="25" t="n"/>
      <c r="R95" s="25" t="n"/>
      <c r="S95" s="25" t="n"/>
      <c r="T95" s="26" t="n"/>
      <c r="U95" s="26" t="n"/>
      <c r="V95" s="25" t="n"/>
      <c r="W95" s="25" t="n"/>
      <c r="X95" s="15" t="n"/>
    </row>
    <row r="96" ht="18" customHeight="1" s="34">
      <c r="A96" s="783" t="inlineStr">
        <is>
          <t>LONGEST RUN WITHOUT DEFEAT</t>
        </is>
      </c>
      <c r="B96" s="782" t="inlineStr">
        <is>
          <t>Home</t>
        </is>
      </c>
      <c r="C96" s="784">
        <f t="array" ref="C96">MAX(FREQUENCY(IF(Venue="H",IF(GA&lt;&gt;"",IF(WDL&lt;&gt;"L",ROW(WDL)))),(IF(Venue="H",IF(WDL="L",ROW(WDL))))))</f>
        <v/>
      </c>
      <c r="D96" s="771" t="n">
        <v>1</v>
      </c>
      <c r="E96" s="789" t="n">
        <v>4802</v>
      </c>
      <c r="F96" s="759" t="n">
        <v>5460</v>
      </c>
      <c r="G96" s="762" t="n"/>
      <c r="H96" s="762" t="n"/>
      <c r="I96" s="757" t="n"/>
      <c r="J96" s="796" t="n"/>
      <c r="K96" s="757" t="n"/>
      <c r="L96" s="40" t="n"/>
      <c r="M96" s="36" t="n"/>
      <c r="N96" s="26" t="n"/>
      <c r="O96" s="25" t="n"/>
      <c r="P96" s="25" t="n"/>
      <c r="Q96" s="25" t="n"/>
      <c r="R96" s="25" t="n"/>
      <c r="S96" s="25" t="n"/>
      <c r="T96" s="26" t="n"/>
      <c r="U96" s="26" t="n"/>
      <c r="V96" s="25" t="n"/>
      <c r="W96" s="25" t="n"/>
      <c r="X96" s="15" t="n"/>
    </row>
    <row r="97" ht="18" customHeight="1" s="34">
      <c r="A97" s="775" t="inlineStr">
        <is>
          <t>LONGEST RUN WITHOUT DRAWING</t>
        </is>
      </c>
      <c r="B97" s="776" t="inlineStr">
        <is>
          <t>Home</t>
        </is>
      </c>
      <c r="C97" s="780">
        <f t="array" ref="C97">MAX(FREQUENCY(IF(Venue="H",IF(GA&lt;&gt;"",IF(WDL&lt;&gt;"D",ROW(WDL)))),(IF(Venue="H",IF(WDL="D",ROW(WDL))))))</f>
        <v/>
      </c>
      <c r="D97" s="771" t="n">
        <v>1</v>
      </c>
      <c r="E97" s="789" t="n">
        <v>21063</v>
      </c>
      <c r="F97" s="759" t="n">
        <v>21441</v>
      </c>
      <c r="G97" s="762" t="n"/>
      <c r="H97" s="762" t="n"/>
      <c r="I97" s="757" t="n"/>
      <c r="J97" s="796" t="n"/>
      <c r="K97" s="757" t="n"/>
      <c r="L97" s="40" t="n"/>
      <c r="M97" s="36" t="n"/>
      <c r="N97" s="26" t="n"/>
      <c r="O97" s="25" t="n"/>
      <c r="P97" s="25" t="n"/>
      <c r="Q97" s="25" t="n"/>
      <c r="R97" s="25" t="n"/>
      <c r="S97" s="25" t="n"/>
      <c r="T97" s="26" t="n"/>
      <c r="U97" s="26" t="n"/>
      <c r="V97" s="25" t="n"/>
      <c r="W97" s="25" t="n"/>
      <c r="X97" s="15" t="n"/>
    </row>
    <row r="98" ht="18" customHeight="1" s="34">
      <c r="A98" s="777" t="inlineStr">
        <is>
          <t>LONGEST RUN WITHOUT WINNING</t>
        </is>
      </c>
      <c r="B98" s="778" t="inlineStr">
        <is>
          <t>Home</t>
        </is>
      </c>
      <c r="C98" s="779">
        <f t="array" ref="C98">MAX(FREQUENCY(IF(Venue="H",IF(GA&lt;&gt;"",IF(WDL&lt;&gt;"W",ROW(WDL)))),(IF(Venue="H",IF(WDL="W",ROW(WDL))))))</f>
        <v/>
      </c>
      <c r="D98" s="771" t="n">
        <v>1</v>
      </c>
      <c r="E98" s="789" t="n">
        <v>32886</v>
      </c>
      <c r="F98" s="759" t="n">
        <v>32987</v>
      </c>
      <c r="G98" s="762" t="n"/>
      <c r="H98" s="762" t="n"/>
      <c r="I98" s="757" t="n"/>
      <c r="J98" s="796" t="n"/>
      <c r="K98" s="757" t="n"/>
      <c r="L98" s="40" t="n"/>
      <c r="M98" s="36" t="n"/>
      <c r="N98" s="26" t="n"/>
      <c r="O98" s="25" t="n"/>
      <c r="P98" s="25" t="n"/>
      <c r="Q98" s="25" t="n"/>
      <c r="R98" s="25" t="n"/>
      <c r="S98" s="25" t="n"/>
      <c r="T98" s="26" t="n"/>
      <c r="U98" s="26" t="n"/>
      <c r="V98" s="25" t="n"/>
      <c r="W98" s="25" t="n"/>
      <c r="X98" s="15" t="n"/>
    </row>
    <row r="99" ht="18" customHeight="1" s="34">
      <c r="A99" s="783" t="inlineStr">
        <is>
          <t>LONGEST RUN WITHOUT CONCEDING</t>
        </is>
      </c>
      <c r="B99" s="782" t="inlineStr">
        <is>
          <t>Home</t>
        </is>
      </c>
      <c r="C99" s="784">
        <f t="array" ref="C99">MAX(FREQUENCY(IF(ALL!$E$2:$E$5400="H",IF(ALL!$L$2:$L$5400&lt;&gt;"",IF(ALL!$L$2:$L$5400=0,ROW(ALL!$L$2:$L$5400)))),(IF(ALL!$E$2:$E$5400="H",IF(ALL!$L$2:$L$5400&gt;0,ROW(ALL!$L$2:$L$5400))))))</f>
        <v/>
      </c>
      <c r="D99" s="771" t="n">
        <v>1</v>
      </c>
      <c r="E99" s="789" t="n">
        <v>8638</v>
      </c>
      <c r="F99" s="759" t="n">
        <v>8722</v>
      </c>
      <c r="G99" s="762" t="n"/>
      <c r="H99" s="762" t="n"/>
      <c r="I99" s="757" t="n"/>
      <c r="J99" s="796" t="n"/>
      <c r="K99" s="757" t="n"/>
      <c r="L99" s="40" t="n"/>
      <c r="M99" s="36" t="n"/>
      <c r="N99" s="26" t="n"/>
      <c r="O99" s="25" t="n"/>
      <c r="P99" s="25" t="n"/>
      <c r="Q99" s="25" t="n"/>
      <c r="R99" s="25" t="n"/>
      <c r="S99" s="25" t="n"/>
      <c r="T99" s="26" t="n"/>
      <c r="U99" s="26" t="n"/>
      <c r="V99" s="25" t="n"/>
      <c r="W99" s="25" t="n"/>
      <c r="X99" s="15" t="n"/>
    </row>
    <row r="100" ht="18" customHeight="1" s="34">
      <c r="A100" s="777" t="inlineStr">
        <is>
          <t>LONGEST RUN WITHOUT SCORING</t>
        </is>
      </c>
      <c r="B100" s="778" t="inlineStr">
        <is>
          <t>Home</t>
        </is>
      </c>
      <c r="C100" s="779">
        <f t="array" ref="C100">MAX(FREQUENCY(IF(ALL!$E$2:$E$5400="H",IF(ALL!$L$2:$L$5400&lt;&gt;"",IF(ALL!$K$2:$K$5400=0,ROW(ALL!$K$2:$K$5400)))),(IF(ALL!$E$2:$E$5400="H",IF(ALL!$K$2:$K$5400&gt;0,ROW(ALL!$K$2:$K$5400))))))</f>
        <v/>
      </c>
      <c r="D100" s="771" t="n">
        <v>1</v>
      </c>
      <c r="E100" s="789" t="n">
        <v>37604</v>
      </c>
      <c r="F100" s="759" t="n">
        <v>37656</v>
      </c>
      <c r="G100" s="762" t="n"/>
      <c r="H100" s="762" t="n"/>
      <c r="I100" s="757" t="n"/>
      <c r="J100" s="796" t="n"/>
      <c r="K100" s="757" t="n"/>
      <c r="L100" s="40" t="n"/>
      <c r="M100" s="36" t="n"/>
      <c r="N100" s="26" t="n"/>
      <c r="O100" s="25" t="n"/>
      <c r="P100" s="25" t="n"/>
      <c r="Q100" s="25" t="n"/>
      <c r="R100" s="25" t="n"/>
      <c r="S100" s="25" t="n"/>
      <c r="T100" s="26" t="n"/>
      <c r="U100" s="26" t="n"/>
      <c r="V100" s="25" t="n"/>
      <c r="W100" s="25" t="n"/>
      <c r="X100" s="15" t="n"/>
    </row>
    <row r="101" ht="18" customHeight="1" s="34">
      <c r="A101" s="781" t="inlineStr">
        <is>
          <t>CONSECUTIVE WINS</t>
        </is>
      </c>
      <c r="B101" s="782" t="inlineStr">
        <is>
          <t>Away</t>
        </is>
      </c>
      <c r="C101" s="784">
        <f t="array" ref="C101">MAX(FREQUENCY(IF(Venue="A",IF(WDL="W",ROW(WDL))),IF(Venue="A",IF(WDL&lt;&gt;"W",ROW(WDL)))))</f>
        <v/>
      </c>
      <c r="D101" s="771" t="n">
        <v>1</v>
      </c>
      <c r="E101" s="789" t="n">
        <v>38073</v>
      </c>
      <c r="F101" s="759" t="n">
        <v>38206</v>
      </c>
      <c r="G101" s="757" t="n"/>
      <c r="H101" s="757" t="n"/>
      <c r="I101" s="765" t="n"/>
      <c r="J101" s="757" t="n"/>
      <c r="K101" s="757" t="n"/>
      <c r="L101" s="40" t="n"/>
      <c r="M101" s="36" t="n"/>
      <c r="N101" s="26" t="n"/>
      <c r="O101" s="25" t="n"/>
      <c r="P101" s="25" t="n"/>
      <c r="Q101" s="25" t="n"/>
      <c r="R101" s="25" t="n"/>
      <c r="S101" s="25" t="n"/>
      <c r="T101" s="26" t="n"/>
      <c r="U101" s="26" t="n"/>
      <c r="V101" s="25" t="n"/>
      <c r="W101" s="25" t="n"/>
      <c r="X101" s="15" t="n"/>
    </row>
    <row r="102" ht="18" customHeight="1" s="34">
      <c r="A102" s="775" t="inlineStr">
        <is>
          <t>CONSECUTIVE DRAWS</t>
        </is>
      </c>
      <c r="B102" s="776" t="inlineStr">
        <is>
          <t>Away</t>
        </is>
      </c>
      <c r="C102" s="780">
        <f t="array" ref="C102">MAX(FREQUENCY(IF(Venue="A",IF(WDL="D",ROW(WDL))),IF(Venue="A",IF(WDL&lt;&gt;"D",ROW(WDL)))))</f>
        <v/>
      </c>
      <c r="D102" s="771" t="n">
        <v>2</v>
      </c>
      <c r="E102" s="766" t="n">
        <v>4809</v>
      </c>
      <c r="F102" s="759" t="n">
        <v>4837</v>
      </c>
      <c r="G102" s="797" t="n">
        <v>34580</v>
      </c>
      <c r="H102" s="760" t="n">
        <v>34615</v>
      </c>
      <c r="I102" s="765" t="n"/>
      <c r="J102" s="757" t="n"/>
      <c r="K102" s="757" t="n"/>
      <c r="L102" s="40" t="n"/>
      <c r="M102" s="36" t="n"/>
      <c r="N102" s="26" t="n"/>
      <c r="O102" s="25" t="n"/>
      <c r="P102" s="25" t="n"/>
      <c r="Q102" s="25" t="n"/>
      <c r="R102" s="25" t="n"/>
      <c r="S102" s="25" t="n"/>
      <c r="T102" s="26" t="n"/>
      <c r="U102" s="26" t="n"/>
      <c r="V102" s="25" t="n"/>
      <c r="W102" s="25" t="n"/>
      <c r="X102" s="15" t="n"/>
    </row>
    <row r="103" ht="18" customHeight="1" s="34">
      <c r="A103" s="777" t="inlineStr">
        <is>
          <t>CONSECUTIVE DEFEATS</t>
        </is>
      </c>
      <c r="B103" s="778" t="inlineStr">
        <is>
          <t>Away</t>
        </is>
      </c>
      <c r="C103" s="779">
        <f t="array" ref="C103">MAX(FREQUENCY(IF(Venue="A",IF(WDL="L",ROW(WDL))),IF(Venue="A",IF(WDL&lt;&gt;"L",ROW(WDL)))))</f>
        <v/>
      </c>
      <c r="D103" s="771" t="n">
        <v>1</v>
      </c>
      <c r="E103" s="758" t="n">
        <v>2492</v>
      </c>
      <c r="F103" s="759" t="n">
        <v>2674</v>
      </c>
      <c r="G103" s="757" t="n"/>
      <c r="H103" s="757" t="n"/>
      <c r="I103" s="757" t="n"/>
      <c r="J103" s="757" t="n"/>
      <c r="K103" s="757" t="n"/>
      <c r="L103" s="40" t="n"/>
      <c r="M103" s="36" t="n"/>
      <c r="N103" s="26" t="n"/>
      <c r="O103" s="25" t="n"/>
      <c r="P103" s="25" t="n"/>
      <c r="Q103" s="25" t="n"/>
      <c r="R103" s="25" t="n"/>
      <c r="S103" s="25" t="n"/>
      <c r="T103" s="26" t="n"/>
      <c r="U103" s="26" t="n"/>
      <c r="V103" s="25" t="n"/>
      <c r="W103" s="25" t="n"/>
      <c r="X103" s="15" t="n"/>
    </row>
    <row r="104" ht="18" customHeight="1" s="34">
      <c r="A104" s="783" t="inlineStr">
        <is>
          <t>CONSECUTIVE GAMES SCORING</t>
        </is>
      </c>
      <c r="B104" s="782" t="inlineStr">
        <is>
          <t>Away</t>
        </is>
      </c>
      <c r="C104" s="784">
        <f t="array" ref="C104">MAX(FREQUENCY(IF(ALL!$E$2:$E$5400="A",IF(ALL!$K$2:$K$5400&gt;0,ROW(ALL!$K$2:$K$5400))),(IF(ALL!$E$2:$E$5400="A",IF(ALL!$K$2:$K$5400=0,ROW(ALL!$K$2:$K$5400))))))</f>
        <v/>
      </c>
      <c r="D104" s="771" t="n">
        <v>1</v>
      </c>
      <c r="E104" s="789" t="n">
        <v>21636</v>
      </c>
      <c r="F104" s="759" t="n">
        <v>21952</v>
      </c>
      <c r="G104" s="757" t="n"/>
      <c r="H104" s="757" t="n"/>
      <c r="I104" s="757" t="n"/>
      <c r="J104" s="757" t="n"/>
      <c r="K104" s="757" t="n"/>
      <c r="L104" s="40" t="n"/>
      <c r="M104" s="36" t="n"/>
      <c r="N104" s="26" t="n"/>
      <c r="O104" s="25" t="n"/>
      <c r="P104" s="25" t="n"/>
      <c r="Q104" s="25" t="n"/>
      <c r="R104" s="25" t="n"/>
      <c r="S104" s="25" t="n"/>
      <c r="T104" s="26" t="n"/>
      <c r="U104" s="26" t="n"/>
      <c r="V104" s="25" t="n"/>
      <c r="W104" s="25" t="n"/>
      <c r="X104" s="15" t="n"/>
    </row>
    <row r="105" ht="18" customHeight="1" s="34">
      <c r="A105" s="777" t="inlineStr">
        <is>
          <t>CONSECUTIVE GAMES CONCEDING</t>
        </is>
      </c>
      <c r="B105" s="778" t="inlineStr">
        <is>
          <t>Away</t>
        </is>
      </c>
      <c r="C105" s="779">
        <f t="array" ref="C105">MAX(FREQUENCY(IF(ALL!$E$2:$E$5400="A",IF(ALL!$L$2:$L$5400&gt;0,ROW(ALL!$L$2:$L$5400))),(IF(ALL!$E$2:$E$5400="A",IF(ALL!$L$2:$L$5400=0,ROW(ALL!$L$2:$L$5400))))))</f>
        <v/>
      </c>
      <c r="D105" s="771" t="n">
        <v>1</v>
      </c>
      <c r="E105" s="789" t="n">
        <v>9741</v>
      </c>
      <c r="F105" s="759" t="n">
        <v>10327</v>
      </c>
      <c r="G105" s="757" t="n"/>
      <c r="H105" s="757" t="n"/>
      <c r="I105" s="757" t="n"/>
      <c r="J105" s="757" t="n"/>
      <c r="K105" s="757" t="n"/>
      <c r="L105" s="40" t="n"/>
      <c r="M105" s="36" t="n"/>
      <c r="N105" s="26" t="n"/>
      <c r="O105" s="25" t="n"/>
      <c r="P105" s="25" t="n"/>
      <c r="Q105" s="25" t="n"/>
      <c r="R105" s="25" t="n"/>
      <c r="S105" s="25" t="n"/>
      <c r="T105" s="26" t="n"/>
      <c r="U105" s="26" t="n"/>
      <c r="V105" s="25" t="n"/>
      <c r="W105" s="25" t="n"/>
      <c r="X105" s="15" t="n"/>
    </row>
    <row r="106" ht="18" customHeight="1" s="34">
      <c r="A106" s="783" t="inlineStr">
        <is>
          <t>LONGEST RUN WITHOUT DEFEAT</t>
        </is>
      </c>
      <c r="B106" s="782" t="inlineStr">
        <is>
          <t>Away</t>
        </is>
      </c>
      <c r="C106" s="784">
        <f t="array" ref="C106">MAX(FREQUENCY(IF(ALL!$E$2:$E$5400="A",IF(ALL!$L$2:$L$5400&lt;&gt;"",IF(WDL&lt;&gt;"L",ROW(WDL)))),(IF(ALL!$E$2:$E$5400="A",IF(WDL="L",ROW(WDL))))))</f>
        <v/>
      </c>
      <c r="D106" s="771" t="n">
        <v>1</v>
      </c>
      <c r="E106" s="789" t="n">
        <v>42413</v>
      </c>
      <c r="F106" s="759" t="n">
        <v>42609</v>
      </c>
      <c r="G106" s="757" t="n"/>
      <c r="H106" s="757" t="n"/>
      <c r="I106" s="757" t="n"/>
      <c r="J106" s="757" t="n"/>
      <c r="K106" s="757" t="n"/>
      <c r="L106" s="40" t="n"/>
      <c r="M106" s="36" t="n"/>
      <c r="N106" s="26" t="n"/>
      <c r="O106" s="25" t="n"/>
      <c r="P106" s="25" t="n"/>
      <c r="Q106" s="25" t="n"/>
      <c r="R106" s="25" t="n"/>
      <c r="S106" s="25" t="n"/>
      <c r="T106" s="26" t="n"/>
      <c r="U106" s="26" t="n"/>
      <c r="V106" s="25" t="n"/>
      <c r="W106" s="25" t="n"/>
      <c r="X106" s="15" t="n"/>
    </row>
    <row r="107" ht="18" customHeight="1" s="34">
      <c r="A107" s="775" t="inlineStr">
        <is>
          <t>LONGEST RUN WITHOUT DRAWING</t>
        </is>
      </c>
      <c r="B107" s="776" t="inlineStr">
        <is>
          <t>Away</t>
        </is>
      </c>
      <c r="C107" s="780">
        <f t="array" ref="C107">MAX(FREQUENCY(IF(ALL!$E$2:$E$5400="A",IF(ALL!$L$2:$L$5400&lt;&gt;"",IF(WDL&lt;&gt;"D",ROW(WDL)))),(IF(ALL!$E$2:$E$5400="A",IF(WDL="D",ROW(WDL))))))</f>
        <v/>
      </c>
      <c r="D107" s="771" t="n">
        <v>1</v>
      </c>
      <c r="E107" s="758" t="n">
        <v>3025</v>
      </c>
      <c r="F107" s="759" t="n">
        <v>3387</v>
      </c>
      <c r="G107" s="757" t="n"/>
      <c r="H107" s="757" t="n"/>
      <c r="I107" s="757" t="n"/>
      <c r="J107" s="757" t="n"/>
      <c r="K107" s="757" t="n"/>
      <c r="L107" s="40" t="n"/>
      <c r="M107" s="36" t="n"/>
      <c r="N107" s="26" t="n"/>
      <c r="O107" s="25" t="n"/>
      <c r="P107" s="25" t="n"/>
      <c r="Q107" s="25" t="n"/>
      <c r="R107" s="25" t="n"/>
      <c r="S107" s="25" t="n"/>
      <c r="T107" s="26" t="n"/>
      <c r="U107" s="26" t="n"/>
      <c r="V107" s="25" t="n"/>
      <c r="W107" s="25" t="n"/>
      <c r="X107" s="15" t="n"/>
    </row>
    <row r="108" ht="18" customHeight="1" s="34">
      <c r="A108" s="777" t="inlineStr">
        <is>
          <t>LONGEST RUN WITHOUT WINNING</t>
        </is>
      </c>
      <c r="B108" s="778" t="inlineStr">
        <is>
          <t>Away</t>
        </is>
      </c>
      <c r="C108" s="779">
        <f t="array" ref="C108">MAX(FREQUENCY(IF(ALL!$E$2:$E$5400="A",IF(ALL!$L$2:$L$5400&lt;&gt;"",IF(WDL&lt;&gt;"W",ROW(WDL)))),(IF(ALL!$E$2:$E$5400="A",IF(WDL="W",ROW(WDL))))))</f>
        <v/>
      </c>
      <c r="D108" s="771" t="n">
        <v>1</v>
      </c>
      <c r="E108" s="758" t="n">
        <v>2219</v>
      </c>
      <c r="F108" s="759" t="n">
        <v>2674</v>
      </c>
      <c r="G108" s="757" t="n"/>
      <c r="H108" s="757" t="n"/>
      <c r="I108" s="757" t="n"/>
      <c r="J108" s="757" t="n"/>
      <c r="K108" s="757" t="n"/>
      <c r="L108" s="40" t="n"/>
      <c r="M108" s="36" t="n"/>
      <c r="N108" s="26" t="n"/>
      <c r="O108" s="25" t="n"/>
      <c r="P108" s="25" t="n"/>
      <c r="Q108" s="25" t="n"/>
      <c r="R108" s="25" t="n"/>
      <c r="S108" s="25" t="n"/>
      <c r="T108" s="26" t="n"/>
      <c r="U108" s="26" t="n"/>
      <c r="V108" s="25" t="n"/>
      <c r="W108" s="25" t="n"/>
      <c r="X108" s="15" t="n"/>
    </row>
    <row r="109" ht="18" customHeight="1" s="34">
      <c r="A109" s="783" t="inlineStr">
        <is>
          <t>LONGEST RUN WITHOUT CONCEDING</t>
        </is>
      </c>
      <c r="B109" s="782" t="inlineStr">
        <is>
          <t>Away</t>
        </is>
      </c>
      <c r="C109" s="784">
        <f t="array" ref="C109">MAX(FREQUENCY(IF(ALL!$E$2:$E$5400="A",IF(ALL!$L$2:$L$5400&lt;&gt;"",IF(ALL!$L$2:$L$5400=0,ROW(ALL!$L$2:$L$5400)))),(IF(ALL!$E$2:$E$5400="A",IF(ALL!$L$2:$L$5400&gt;0,ROW(ALL!$L$2:$L$5400))))))</f>
        <v/>
      </c>
      <c r="D109" s="771" t="n">
        <v>1</v>
      </c>
      <c r="E109" s="789" t="n">
        <v>35528</v>
      </c>
      <c r="F109" s="759" t="n">
        <v>35658</v>
      </c>
      <c r="G109" s="757" t="n"/>
      <c r="H109" s="757" t="n"/>
      <c r="I109" s="757" t="n"/>
      <c r="J109" s="757" t="n"/>
      <c r="K109" s="757" t="n"/>
      <c r="L109" s="40" t="n"/>
      <c r="M109" s="36" t="n"/>
      <c r="N109" s="26" t="n"/>
      <c r="O109" s="25" t="n"/>
      <c r="P109" s="25" t="n"/>
      <c r="Q109" s="25" t="n"/>
      <c r="R109" s="25" t="n"/>
      <c r="S109" s="25" t="n"/>
      <c r="T109" s="26" t="n"/>
      <c r="U109" s="26" t="n"/>
      <c r="V109" s="25" t="n"/>
      <c r="W109" s="25" t="n"/>
      <c r="X109" s="15" t="n"/>
    </row>
    <row r="110" ht="18" customHeight="1" s="34">
      <c r="A110" s="777" t="inlineStr">
        <is>
          <t>LONGEST RUN WITHOUT SCORING</t>
        </is>
      </c>
      <c r="B110" s="778" t="inlineStr">
        <is>
          <t>Away</t>
        </is>
      </c>
      <c r="C110" s="779">
        <f t="array" ref="C110">MAX(FREQUENCY(IF(ALL!$E$2:$E$5400="A",IF(ALL!$L$2:$L$5400&lt;&gt;"",IF(ALL!$K$2:$K$5400=0,ROW(ALL!$K$2:$K$5400)))),(IF(ALL!$E$2:$E$5400="A",IF(ALL!$K$2:$K$5400&gt;0,ROW(ALL!$K$2:$K$5400))))))</f>
        <v/>
      </c>
      <c r="D110" s="771" t="n">
        <v>2</v>
      </c>
      <c r="E110" s="789" t="n">
        <v>14245</v>
      </c>
      <c r="F110" s="759" t="n">
        <v>14301</v>
      </c>
      <c r="G110" s="789" t="n">
        <v>34958</v>
      </c>
      <c r="H110" s="759" t="n">
        <v>35028</v>
      </c>
      <c r="I110" s="757" t="n"/>
      <c r="J110" s="757" t="n"/>
      <c r="K110" s="757" t="n"/>
      <c r="L110" s="40" t="n"/>
      <c r="M110" s="36" t="n"/>
      <c r="N110" s="26" t="n"/>
      <c r="O110" s="25" t="n"/>
      <c r="P110" s="25" t="n"/>
      <c r="Q110" s="25" t="n"/>
      <c r="R110" s="25" t="n"/>
      <c r="S110" s="25" t="n"/>
      <c r="T110" s="26" t="n"/>
      <c r="U110" s="26" t="n"/>
      <c r="V110" s="25" t="n"/>
      <c r="W110" s="25" t="n"/>
      <c r="X110" s="15" t="n"/>
    </row>
    <row r="111" ht="18" customHeight="1" s="34" thickBot="1">
      <c r="A111" s="769" t="n"/>
      <c r="B111" s="765" t="n"/>
      <c r="C111" s="768" t="n"/>
      <c r="D111" s="765" t="n"/>
      <c r="E111" s="765" t="n"/>
      <c r="F111" s="765" t="n"/>
      <c r="G111" s="765" t="n"/>
      <c r="H111" s="765" t="n"/>
      <c r="I111" s="765" t="n"/>
      <c r="J111" s="765" t="n"/>
      <c r="K111" s="765" t="n"/>
      <c r="L111" s="765" t="n"/>
      <c r="M111" s="26" t="n"/>
      <c r="N111" s="26" t="n"/>
      <c r="O111" s="25" t="n"/>
      <c r="P111" s="25" t="n"/>
      <c r="Q111" s="25" t="n"/>
      <c r="R111" s="25" t="n"/>
      <c r="S111" s="25" t="n"/>
      <c r="T111" s="25" t="n"/>
      <c r="U111" s="26" t="n"/>
      <c r="V111" s="26" t="n"/>
      <c r="W111" s="25" t="n"/>
      <c r="X111" s="25" t="n"/>
    </row>
    <row r="112" ht="18" customHeight="1" s="34" thickBot="1">
      <c r="A112" s="785" t="inlineStr">
        <is>
          <t>LEAGUE ONLY</t>
        </is>
      </c>
      <c r="B112" s="765" t="n"/>
      <c r="C112" s="800" t="inlineStr">
        <is>
          <t>array</t>
        </is>
      </c>
      <c r="D112" s="773" t="inlineStr">
        <is>
          <t>Times</t>
        </is>
      </c>
      <c r="E112" s="753" t="inlineStr">
        <is>
          <t>From</t>
        </is>
      </c>
      <c r="F112" s="754" t="inlineStr">
        <is>
          <t>To</t>
        </is>
      </c>
      <c r="G112" s="755" t="inlineStr">
        <is>
          <t>From</t>
        </is>
      </c>
      <c r="H112" s="754" t="inlineStr">
        <is>
          <t>To</t>
        </is>
      </c>
      <c r="I112" s="755" t="inlineStr">
        <is>
          <t>From</t>
        </is>
      </c>
      <c r="J112" s="754" t="inlineStr">
        <is>
          <t>To</t>
        </is>
      </c>
      <c r="K112" s="755" t="inlineStr">
        <is>
          <t>From</t>
        </is>
      </c>
      <c r="L112" s="754" t="inlineStr">
        <is>
          <t>To</t>
        </is>
      </c>
      <c r="M112" s="26" t="n"/>
      <c r="N112" s="25" t="n"/>
      <c r="O112" s="25" t="n"/>
      <c r="P112" s="45" t="n"/>
      <c r="Q112" s="45" t="n"/>
      <c r="R112" s="25" t="n"/>
      <c r="S112" s="25" t="n"/>
      <c r="T112" s="26" t="n"/>
      <c r="U112" s="26" t="n"/>
      <c r="V112" s="25" t="n"/>
      <c r="W112" s="25" t="n"/>
      <c r="X112" s="26" t="n"/>
      <c r="Y112" s="43" t="n"/>
      <c r="Z112" s="43" t="n"/>
      <c r="AA112" s="43" t="n"/>
      <c r="AB112" s="43" t="n"/>
      <c r="AC112" s="43" t="n"/>
      <c r="AD112" s="43" t="n"/>
      <c r="AE112" s="43" t="n"/>
    </row>
    <row r="113" ht="18" customHeight="1" s="34">
      <c r="A113" s="781" t="inlineStr">
        <is>
          <t>CONSECUTIVE WINS</t>
        </is>
      </c>
      <c r="B113" s="782" t="inlineStr">
        <is>
          <t>All</t>
        </is>
      </c>
      <c r="C113" s="784">
        <f t="array" ref="C113">MAX(FREQUENCY(IF(Comp="League",IF(WDL="W",ROW(WDL))),IF(Comp="League",IF(WDL&lt;&gt;"W",ROW(WDL)))))</f>
        <v/>
      </c>
      <c r="D113" s="770" t="n">
        <v>1</v>
      </c>
      <c r="E113" s="798" t="inlineStr">
        <is>
          <t>28/12/1899</t>
        </is>
      </c>
      <c r="F113" s="756" t="n">
        <v>98</v>
      </c>
      <c r="G113" s="757" t="n"/>
      <c r="H113" s="757" t="n"/>
      <c r="I113" s="751" t="n"/>
      <c r="J113" s="751" t="n"/>
      <c r="K113" s="751" t="n"/>
      <c r="L113" s="751" t="n"/>
      <c r="M113" s="26" t="n"/>
      <c r="N113" s="25" t="n"/>
      <c r="O113" s="25" t="n"/>
      <c r="P113" s="45" t="n"/>
      <c r="Q113" s="45" t="n"/>
      <c r="R113" s="25" t="n"/>
      <c r="S113" s="25" t="n"/>
      <c r="T113" s="26" t="n"/>
      <c r="U113" s="26" t="n"/>
      <c r="V113" s="25" t="n"/>
      <c r="W113" s="25" t="n"/>
      <c r="X113" s="26" t="n"/>
      <c r="Y113" s="43" t="n"/>
      <c r="Z113" s="43" t="n"/>
      <c r="AA113" s="43" t="n"/>
      <c r="AB113" s="43" t="n"/>
      <c r="AC113" s="43" t="n"/>
      <c r="AD113" s="43" t="n"/>
      <c r="AE113" s="43" t="n"/>
    </row>
    <row r="114" ht="18" customHeight="1" s="34">
      <c r="A114" s="775" t="inlineStr">
        <is>
          <t>CONSECUTIVE DRAWS</t>
        </is>
      </c>
      <c r="B114" s="776" t="inlineStr">
        <is>
          <t>All</t>
        </is>
      </c>
      <c r="C114" s="780">
        <f t="array" ref="C114">MAX(FREQUENCY(IF(Comp="League",IF(WDL="D",ROW(WDL))),IF(Comp="League",IF(WDL&lt;&gt;"D",ROW(WDL)))))</f>
        <v/>
      </c>
      <c r="D114" s="771" t="n">
        <v>2</v>
      </c>
      <c r="E114" s="789" t="n">
        <v>30577</v>
      </c>
      <c r="F114" s="759" t="n">
        <v>30604</v>
      </c>
      <c r="G114" s="789" t="n">
        <v>40579</v>
      </c>
      <c r="H114" s="759" t="n">
        <v>40600</v>
      </c>
      <c r="I114" s="751" t="n"/>
      <c r="J114" s="751" t="n"/>
      <c r="K114" s="751" t="n"/>
      <c r="L114" s="751" t="n"/>
      <c r="M114" s="26" t="n"/>
      <c r="N114" s="45" t="n"/>
      <c r="O114" s="45" t="n"/>
      <c r="P114" s="45" t="n"/>
      <c r="Q114" s="45" t="n"/>
      <c r="R114" s="25" t="n"/>
      <c r="S114" s="25" t="n"/>
      <c r="T114" s="26" t="n"/>
      <c r="U114" s="26" t="n"/>
      <c r="V114" s="25" t="n"/>
      <c r="W114" s="25" t="n"/>
      <c r="X114" s="26" t="n"/>
      <c r="Y114" s="43" t="n"/>
      <c r="Z114" s="43" t="n"/>
      <c r="AA114" s="43" t="n"/>
      <c r="AB114" s="43" t="n"/>
      <c r="AC114" s="43" t="n"/>
      <c r="AD114" s="43" t="n"/>
      <c r="AE114" s="43" t="n"/>
    </row>
    <row r="115" ht="18" customHeight="1" s="34">
      <c r="A115" s="777" t="inlineStr">
        <is>
          <t>CONSECUTIVE DEFEATS</t>
        </is>
      </c>
      <c r="B115" s="778" t="inlineStr">
        <is>
          <t>All</t>
        </is>
      </c>
      <c r="C115" s="779">
        <f t="array" ref="C115">MAX(FREQUENCY(IF(Comp="League",IF(WDL="L",ROW(WDL))),IF(Comp="League",IF(WDL&lt;&gt;"L",ROW(WDL)))))</f>
        <v/>
      </c>
      <c r="D115" s="771" t="n">
        <v>1</v>
      </c>
      <c r="E115" s="789" t="n">
        <v>13083</v>
      </c>
      <c r="F115" s="759" t="n">
        <v>13139</v>
      </c>
      <c r="G115" s="762" t="n"/>
      <c r="H115" s="762" t="n"/>
      <c r="I115" s="767" t="n"/>
      <c r="J115" s="767" t="n"/>
      <c r="K115" s="767" t="n"/>
      <c r="L115" s="767" t="n"/>
      <c r="M115" s="26" t="n"/>
      <c r="N115" s="45" t="n"/>
      <c r="O115" s="45" t="n"/>
      <c r="P115" s="45" t="n"/>
      <c r="Q115" s="45" t="n"/>
      <c r="R115" s="25" t="n"/>
      <c r="S115" s="25" t="n"/>
      <c r="T115" s="26" t="n"/>
      <c r="U115" s="26" t="n"/>
      <c r="V115" s="25" t="n"/>
      <c r="W115" s="25" t="n"/>
      <c r="X115" s="26" t="n"/>
      <c r="Y115" s="43" t="n"/>
      <c r="Z115" s="43" t="n"/>
      <c r="AA115" s="43" t="n"/>
      <c r="AB115" s="43" t="n"/>
      <c r="AC115" s="43" t="n"/>
      <c r="AD115" s="43" t="n"/>
      <c r="AE115" s="43" t="n"/>
    </row>
    <row r="116" ht="18" customHeight="1" s="34">
      <c r="A116" s="783" t="inlineStr">
        <is>
          <t>CONSECUTIVE GAMES SCORING</t>
        </is>
      </c>
      <c r="B116" s="782" t="inlineStr">
        <is>
          <t>All</t>
        </is>
      </c>
      <c r="C116" s="784">
        <f t="array" ref="C116">MAX(FREQUENCY(IF(Comp="League",IF(GF&gt;0,ROW(GF))),(IF(Comp="League",IF(GF=0,ROW(GF))))))</f>
        <v/>
      </c>
      <c r="D116" s="771" t="n">
        <v>1</v>
      </c>
      <c r="E116" s="789" t="n">
        <v>42245</v>
      </c>
      <c r="F116" s="759" t="n">
        <v>42423</v>
      </c>
      <c r="G116" s="762" t="n"/>
      <c r="H116" s="762" t="n"/>
      <c r="I116" s="767" t="n"/>
      <c r="J116" s="767" t="n"/>
      <c r="K116" s="767" t="n"/>
      <c r="L116" s="767" t="n"/>
      <c r="M116" s="26" t="n"/>
      <c r="N116" s="45" t="n"/>
      <c r="O116" s="45" t="n"/>
      <c r="P116" s="45" t="n"/>
      <c r="Q116" s="45" t="n"/>
      <c r="R116" s="25" t="n"/>
      <c r="S116" s="25" t="n"/>
      <c r="T116" s="26" t="n"/>
      <c r="U116" s="26" t="n"/>
      <c r="V116" s="25" t="n"/>
      <c r="W116" s="25" t="n"/>
      <c r="X116" s="26" t="n"/>
      <c r="Y116" s="43" t="n"/>
      <c r="Z116" s="43" t="n"/>
      <c r="AA116" s="43" t="n"/>
      <c r="AB116" s="43" t="n"/>
      <c r="AC116" s="43" t="n"/>
      <c r="AD116" s="43" t="n"/>
      <c r="AE116" s="43" t="n"/>
    </row>
    <row r="117" ht="18" customHeight="1" s="34">
      <c r="A117" s="777" t="inlineStr">
        <is>
          <t>CONSECUTIVE GAMES CONCEDING</t>
        </is>
      </c>
      <c r="B117" s="778" t="inlineStr">
        <is>
          <t>All</t>
        </is>
      </c>
      <c r="C117" s="779">
        <f t="array" ref="C117">MAX(FREQUENCY(IF(Comp="League",IF(GA&gt;0,ROW(GA))),(IF(Comp="League",IF(GA=0,ROW(GA))))))</f>
        <v/>
      </c>
      <c r="D117" s="771" t="n">
        <v>1</v>
      </c>
      <c r="E117" s="789" t="n">
        <v>24013</v>
      </c>
      <c r="F117" s="759" t="n">
        <v>24199</v>
      </c>
      <c r="G117" s="762" t="n"/>
      <c r="H117" s="762" t="n"/>
      <c r="I117" s="767" t="n"/>
      <c r="J117" s="767" t="n"/>
      <c r="K117" s="767" t="n"/>
      <c r="L117" s="767" t="n"/>
      <c r="M117" s="26" t="n"/>
      <c r="N117" s="45" t="n"/>
      <c r="O117" s="45" t="n"/>
      <c r="P117" s="45" t="n"/>
      <c r="Q117" s="45" t="n"/>
      <c r="R117" s="25" t="n"/>
      <c r="S117" s="25" t="n"/>
      <c r="T117" s="26" t="n"/>
      <c r="U117" s="26" t="n"/>
      <c r="V117" s="25" t="n"/>
      <c r="W117" s="25" t="n"/>
      <c r="X117" s="26" t="n"/>
      <c r="Y117" s="43" t="n"/>
      <c r="Z117" s="43" t="n"/>
      <c r="AA117" s="43" t="n"/>
      <c r="AB117" s="43" t="n"/>
      <c r="AC117" s="43" t="n"/>
      <c r="AD117" s="43" t="n"/>
      <c r="AE117" s="43" t="n"/>
    </row>
    <row r="118" ht="18" customHeight="1" s="34">
      <c r="A118" s="783" t="inlineStr">
        <is>
          <t>LONGEST RUN WITHOUT DEFEAT</t>
        </is>
      </c>
      <c r="B118" s="782" t="inlineStr">
        <is>
          <t>All</t>
        </is>
      </c>
      <c r="C118" s="784">
        <f t="array" ref="C118">MAX(FREQUENCY(IF(Comp="League",IF(WDL&lt;&gt;"L",ROW(WDL))),(IF(Comp="League",IF(WDL="L",ROW(WDL))))))</f>
        <v/>
      </c>
      <c r="D118" s="771" t="n">
        <v>1</v>
      </c>
      <c r="E118" s="789" t="n">
        <v>42366</v>
      </c>
      <c r="F118" s="759" t="n">
        <v>42623</v>
      </c>
      <c r="G118" s="757" t="n"/>
      <c r="H118" s="757" t="n"/>
      <c r="I118" s="751" t="n"/>
      <c r="J118" s="751" t="n"/>
      <c r="K118" s="751" t="n"/>
      <c r="L118" s="751" t="n"/>
      <c r="M118" s="26" t="n"/>
      <c r="N118" s="45" t="n"/>
      <c r="O118" s="45" t="n"/>
      <c r="P118" s="45" t="n"/>
      <c r="Q118" s="45" t="n"/>
      <c r="R118" s="25" t="n"/>
      <c r="S118" s="25" t="n"/>
      <c r="T118" s="26" t="n"/>
      <c r="U118" s="26" t="n"/>
      <c r="V118" s="25" t="n"/>
      <c r="W118" s="25" t="n"/>
      <c r="X118" s="26" t="n"/>
      <c r="Y118" s="43" t="n"/>
      <c r="Z118" s="43" t="n"/>
      <c r="AA118" s="43" t="n"/>
      <c r="AB118" s="43" t="n"/>
      <c r="AC118" s="43" t="n"/>
      <c r="AD118" s="43" t="n"/>
      <c r="AE118" s="43" t="n"/>
    </row>
    <row r="119" ht="18" customHeight="1" s="34">
      <c r="A119" s="775" t="inlineStr">
        <is>
          <t>LONGEST RUN WITHOUT DRAWING</t>
        </is>
      </c>
      <c r="B119" s="776" t="inlineStr">
        <is>
          <t>All</t>
        </is>
      </c>
      <c r="C119" s="780">
        <f t="array" ref="C119">MAX(FREQUENCY(IF(Comp="League",IF(WDL&lt;&gt;"D",ROW(WDL))),(IF(Comp="League",IF(WDL="D",ROW(WDL))))))</f>
        <v/>
      </c>
      <c r="D119" s="771" t="n">
        <v>1</v>
      </c>
      <c r="E119" s="758" t="n">
        <v>9898</v>
      </c>
      <c r="F119" s="759" t="n">
        <v>10171</v>
      </c>
      <c r="G119" s="757" t="n"/>
      <c r="H119" s="757" t="n"/>
      <c r="I119" s="751" t="n"/>
      <c r="J119" s="751" t="n"/>
      <c r="K119" s="751" t="n"/>
      <c r="L119" s="751" t="n"/>
      <c r="M119" s="26" t="n"/>
      <c r="N119" s="45" t="n"/>
      <c r="O119" s="45" t="n"/>
      <c r="P119" s="45" t="n"/>
      <c r="Q119" s="45" t="n"/>
      <c r="R119" s="25" t="n"/>
      <c r="S119" s="25" t="n"/>
      <c r="T119" s="26" t="n"/>
      <c r="U119" s="26" t="n"/>
      <c r="V119" s="25" t="n"/>
      <c r="W119" s="25" t="n"/>
      <c r="X119" s="26" t="n"/>
      <c r="Y119" s="43" t="n"/>
      <c r="Z119" s="43" t="n"/>
      <c r="AA119" s="43" t="n"/>
      <c r="AB119" s="43" t="n"/>
      <c r="AC119" s="43" t="n"/>
      <c r="AD119" s="43" t="n"/>
      <c r="AE119" s="43" t="n"/>
    </row>
    <row r="120" ht="18" customHeight="1" s="34">
      <c r="A120" s="777" t="inlineStr">
        <is>
          <t>LONGEST RUN WITHOUT WINNING</t>
        </is>
      </c>
      <c r="B120" s="778" t="inlineStr">
        <is>
          <t>All</t>
        </is>
      </c>
      <c r="C120" s="779">
        <f t="array" ref="C120">MAX(FREQUENCY(IF(Comp="League",IF(WDL&lt;&gt;"W",ROW(WDL))),(IF(Comp="League",IF(WDL="W",ROW(WDL))))))</f>
        <v/>
      </c>
      <c r="D120" s="771" t="n">
        <v>1</v>
      </c>
      <c r="E120" s="789" t="n">
        <v>25287</v>
      </c>
      <c r="F120" s="759" t="n">
        <v>25466</v>
      </c>
      <c r="G120" s="789" t="n">
        <v>40579</v>
      </c>
      <c r="H120" s="759" t="n">
        <v>40658</v>
      </c>
      <c r="I120" s="751" t="n"/>
      <c r="J120" s="751" t="n"/>
      <c r="K120" s="751" t="n"/>
      <c r="L120" s="751" t="n"/>
      <c r="M120" s="26" t="n"/>
      <c r="N120" s="45" t="n"/>
      <c r="O120" s="808" t="n"/>
      <c r="P120" s="808" t="n"/>
      <c r="Q120" s="45" t="n"/>
      <c r="R120" s="25" t="n"/>
      <c r="S120" s="25" t="n"/>
      <c r="T120" s="26" t="n"/>
      <c r="U120" s="26" t="n"/>
      <c r="V120" s="25" t="n"/>
      <c r="W120" s="25" t="n"/>
      <c r="X120" s="26" t="n"/>
      <c r="Y120" s="43" t="n"/>
      <c r="Z120" s="43" t="n"/>
      <c r="AA120" s="43" t="n"/>
      <c r="AB120" s="43" t="n"/>
      <c r="AC120" s="43" t="n"/>
      <c r="AD120" s="43" t="n"/>
      <c r="AE120" s="43" t="n"/>
    </row>
    <row r="121" ht="18" customHeight="1" s="34">
      <c r="A121" s="783" t="inlineStr">
        <is>
          <t>LONGEST RUN WITHOUT CONCEDING</t>
        </is>
      </c>
      <c r="B121" s="782" t="inlineStr">
        <is>
          <t>All</t>
        </is>
      </c>
      <c r="C121" s="784">
        <f t="array" ref="C121">MAX(FREQUENCY(IF(Comp="League",IF(GA&lt;&gt;"",IF(GA=0,ROW(GA)))),(IF(Comp="League",IF(GA&gt;0,ROW(GA))))))</f>
        <v/>
      </c>
      <c r="D121" s="771" t="n">
        <v>1</v>
      </c>
      <c r="E121" s="799" t="n">
        <v>11204</v>
      </c>
      <c r="F121" s="756" t="n">
        <v>11221</v>
      </c>
      <c r="G121" s="757" t="n"/>
      <c r="H121" s="757" t="n"/>
      <c r="I121" s="751" t="n"/>
      <c r="J121" s="751" t="n"/>
      <c r="K121" s="751" t="n"/>
      <c r="L121" s="751" t="n"/>
      <c r="M121" s="751" t="n"/>
      <c r="N121" s="45" t="n"/>
      <c r="O121" s="45" t="n"/>
      <c r="P121" s="808" t="n"/>
      <c r="Q121" s="45" t="n"/>
      <c r="R121" s="25" t="n"/>
      <c r="S121" s="25" t="n"/>
      <c r="T121" s="26" t="n"/>
      <c r="U121" s="26" t="n"/>
      <c r="V121" s="25" t="n"/>
      <c r="W121" s="25" t="n"/>
      <c r="X121" s="26" t="n"/>
      <c r="Y121" s="43" t="n"/>
      <c r="Z121" s="43" t="n"/>
      <c r="AA121" s="43" t="n"/>
      <c r="AB121" s="43" t="n"/>
      <c r="AC121" s="43" t="n"/>
      <c r="AD121" s="43" t="n"/>
      <c r="AE121" s="43" t="n"/>
    </row>
    <row r="122" ht="18" customHeight="1" s="34">
      <c r="A122" s="777" t="inlineStr">
        <is>
          <t>LONGEST RUN WITHOUT SCORING</t>
        </is>
      </c>
      <c r="B122" s="778" t="inlineStr">
        <is>
          <t>All</t>
        </is>
      </c>
      <c r="C122" s="779">
        <f t="array" ref="C122">MAX(FREQUENCY(IF(Comp="League",IF(GF=0,ROW(GF))),(IF(Comp="League",IF(GF&gt;0,ROW(GF))))))</f>
        <v/>
      </c>
      <c r="D122" s="771" t="n">
        <v>1</v>
      </c>
      <c r="E122" s="789" t="n">
        <v>14342</v>
      </c>
      <c r="F122" s="759" t="n">
        <v>14371</v>
      </c>
      <c r="G122" s="762" t="n"/>
      <c r="H122" s="762" t="n"/>
      <c r="I122" s="757" t="n"/>
      <c r="J122" s="757" t="n"/>
      <c r="K122" s="757" t="n"/>
      <c r="L122" s="757" t="n"/>
      <c r="M122" s="757" t="n"/>
      <c r="N122" s="45" t="n"/>
      <c r="O122" s="45" t="n"/>
      <c r="P122" s="808" t="n"/>
      <c r="Q122" s="45" t="n"/>
      <c r="R122" s="25" t="n"/>
      <c r="S122" s="25" t="n"/>
      <c r="T122" s="26" t="n"/>
      <c r="U122" s="26" t="n"/>
      <c r="V122" s="25" t="n"/>
      <c r="W122" s="25" t="n"/>
      <c r="X122" s="26" t="n"/>
      <c r="Y122" s="43" t="n"/>
      <c r="Z122" s="43" t="n"/>
      <c r="AA122" s="43" t="n"/>
      <c r="AB122" s="43" t="n"/>
      <c r="AC122" s="43" t="n"/>
      <c r="AD122" s="43" t="n"/>
      <c r="AE122" s="43" t="n"/>
    </row>
    <row r="123" ht="18" customHeight="1" s="34">
      <c r="A123" s="781" t="inlineStr">
        <is>
          <t>CONSECUTIVE WINS</t>
        </is>
      </c>
      <c r="B123" s="782" t="inlineStr">
        <is>
          <t>Home</t>
        </is>
      </c>
      <c r="C123" s="786">
        <f t="array" ref="C123">MAX(FREQUENCY(IF(Comp="League",IF(Venue="H",IF(WDL="W",ROW(WDL)))),IF(Comp="League",IF(Venue="H",IF(WDL&lt;&gt;"W",ROW(WDL))))))</f>
        <v/>
      </c>
      <c r="D123" s="771" t="n">
        <v>2</v>
      </c>
      <c r="E123" s="789" t="inlineStr">
        <is>
          <t>05/02/1898</t>
        </is>
      </c>
      <c r="F123" s="759" t="inlineStr">
        <is>
          <t>16/09/1899</t>
        </is>
      </c>
      <c r="G123" s="789" t="n">
        <v>9968</v>
      </c>
      <c r="H123" s="759" t="n">
        <v>10199</v>
      </c>
      <c r="I123" s="757" t="n"/>
      <c r="J123" s="757" t="n"/>
      <c r="K123" s="757" t="n"/>
      <c r="L123" s="757" t="n"/>
      <c r="M123" s="757" t="n"/>
      <c r="N123" s="45" t="n"/>
      <c r="O123" s="45" t="n"/>
      <c r="P123" s="808" t="n"/>
      <c r="Q123" s="45" t="n"/>
      <c r="R123" s="25" t="n"/>
      <c r="S123" s="25" t="n"/>
      <c r="T123" s="26" t="n"/>
      <c r="U123" s="26" t="n"/>
      <c r="V123" s="25" t="n"/>
      <c r="W123" s="25" t="n"/>
      <c r="X123" s="26" t="n"/>
      <c r="Y123" s="43" t="n"/>
      <c r="Z123" s="43" t="n"/>
      <c r="AA123" s="43" t="n"/>
      <c r="AB123" s="43" t="n"/>
      <c r="AC123" s="43" t="n"/>
      <c r="AD123" s="43" t="n"/>
      <c r="AE123" s="43" t="n"/>
    </row>
    <row r="124" ht="18" customHeight="1" s="34">
      <c r="A124" s="775" t="inlineStr">
        <is>
          <t>CONSECUTIVE DRAWS</t>
        </is>
      </c>
      <c r="B124" s="776" t="inlineStr">
        <is>
          <t>Home</t>
        </is>
      </c>
      <c r="C124" s="788">
        <f t="array" ref="C124">MAX(FREQUENCY(IF(Comp="League",IF(Venue="H",IF(WDL="D",ROW(WDL)))),IF(Comp="League",IF(Venue="H",IF(WDL&lt;&gt;"D",ROW(WDL))))))</f>
        <v/>
      </c>
      <c r="D124" s="771" t="n">
        <v>1</v>
      </c>
      <c r="E124" s="789" t="n">
        <v>29658</v>
      </c>
      <c r="F124" s="759" t="n">
        <v>29697</v>
      </c>
      <c r="G124" s="757" t="n"/>
      <c r="H124" s="757" t="n"/>
      <c r="I124" s="757" t="n"/>
      <c r="J124" s="757" t="n"/>
      <c r="K124" s="757" t="n"/>
      <c r="L124" s="757" t="n"/>
      <c r="M124" s="757" t="n"/>
      <c r="N124" s="45" t="n"/>
      <c r="O124" s="45" t="n"/>
      <c r="P124" s="808" t="n"/>
      <c r="Q124" s="45" t="n"/>
      <c r="R124" s="25" t="n"/>
      <c r="S124" s="25" t="n"/>
      <c r="T124" s="26" t="n"/>
      <c r="U124" s="26" t="n"/>
      <c r="V124" s="25" t="n"/>
      <c r="W124" s="25" t="n"/>
      <c r="X124" s="26" t="n"/>
      <c r="Y124" s="43" t="n"/>
      <c r="Z124" s="43" t="n"/>
      <c r="AA124" s="43" t="n"/>
      <c r="AB124" s="43" t="n"/>
      <c r="AC124" s="43" t="n"/>
      <c r="AD124" s="43" t="n"/>
      <c r="AE124" s="43" t="n"/>
    </row>
    <row r="125" ht="18" customHeight="1" s="34">
      <c r="A125" s="777" t="inlineStr">
        <is>
          <t>CONSECUTIVE DEFEATS</t>
        </is>
      </c>
      <c r="B125" s="778" t="inlineStr">
        <is>
          <t>Home</t>
        </is>
      </c>
      <c r="C125" s="787">
        <f t="array" ref="C125">MAX(FREQUENCY(IF(Comp="League",IF(Venue="H",IF(WDL="L",ROW(WDL)))),IF(Comp="League",IF(Venue="H",IF(WDL&lt;&gt;"L",ROW(WDL))))))</f>
        <v/>
      </c>
      <c r="D125" s="771" t="n">
        <v>4</v>
      </c>
      <c r="E125" s="789" t="n">
        <v>2163</v>
      </c>
      <c r="F125" s="759" t="n">
        <v>2226</v>
      </c>
      <c r="G125" s="789" t="n">
        <v>31108</v>
      </c>
      <c r="H125" s="759" t="n">
        <v>31136</v>
      </c>
      <c r="I125" s="789" t="n">
        <v>36204</v>
      </c>
      <c r="J125" s="759" t="n">
        <v>36239</v>
      </c>
      <c r="K125" s="789" t="n">
        <v>37604</v>
      </c>
      <c r="L125" s="759" t="n">
        <v>37656</v>
      </c>
      <c r="M125" s="757" t="n"/>
      <c r="N125" s="42" t="n"/>
      <c r="O125" s="42" t="n"/>
      <c r="P125" s="808" t="n"/>
      <c r="Q125" s="45" t="n"/>
      <c r="R125" s="25" t="n"/>
      <c r="S125" s="25" t="n"/>
      <c r="T125" s="26" t="n"/>
      <c r="U125" s="26" t="n"/>
      <c r="V125" s="25" t="n"/>
      <c r="W125" s="25" t="n"/>
      <c r="X125" s="26" t="n"/>
      <c r="Y125" s="43" t="n"/>
      <c r="Z125" s="43" t="n"/>
      <c r="AA125" s="43" t="n"/>
      <c r="AB125" s="43" t="n"/>
      <c r="AC125" s="43" t="n"/>
      <c r="AD125" s="43" t="n"/>
      <c r="AE125" s="43" t="n"/>
    </row>
    <row r="126" ht="18" customHeight="1" s="34">
      <c r="A126" s="783" t="inlineStr">
        <is>
          <t>CONSECUTIVE GAMES SCORING</t>
        </is>
      </c>
      <c r="B126" s="782" t="inlineStr">
        <is>
          <t>Home</t>
        </is>
      </c>
      <c r="C126" s="786">
        <f t="array" ref="C126">MAX(FREQUENCY(IF(Comp="League",IF(Venue="H",IF(GF&gt;0,ROW(GF)))),IF(Comp="League",IF(Venue="H",IF(GF=0,ROW(GF))))))</f>
        <v/>
      </c>
      <c r="D126" s="771" t="n">
        <v>1</v>
      </c>
      <c r="E126" s="789" t="n">
        <v>9859</v>
      </c>
      <c r="F126" s="759" t="n">
        <v>11207</v>
      </c>
      <c r="G126" s="763" t="n"/>
      <c r="H126" s="764" t="n"/>
      <c r="I126" s="763" t="n"/>
      <c r="J126" s="764" t="n"/>
      <c r="K126" s="763" t="n"/>
      <c r="L126" s="764" t="n"/>
      <c r="M126" s="757" t="n"/>
      <c r="N126" s="42" t="n"/>
      <c r="O126" s="42" t="n"/>
      <c r="P126" s="808" t="n"/>
      <c r="Q126" s="45" t="n"/>
      <c r="R126" s="25" t="n"/>
      <c r="S126" s="25" t="n"/>
      <c r="T126" s="26" t="n"/>
      <c r="U126" s="26" t="n"/>
      <c r="V126" s="25" t="n"/>
      <c r="W126" s="25" t="n"/>
      <c r="X126" s="26" t="n"/>
      <c r="Y126" s="43" t="n"/>
      <c r="Z126" s="43" t="n"/>
      <c r="AA126" s="43" t="n"/>
      <c r="AB126" s="43" t="n"/>
      <c r="AC126" s="43" t="n"/>
      <c r="AD126" s="43" t="n"/>
      <c r="AE126" s="43" t="n"/>
    </row>
    <row r="127" ht="18" customHeight="1" s="34">
      <c r="A127" s="777" t="inlineStr">
        <is>
          <t>CONSECUTIVE GAMES CONCEDING</t>
        </is>
      </c>
      <c r="B127" s="778" t="inlineStr">
        <is>
          <t>Home</t>
        </is>
      </c>
      <c r="C127" s="787">
        <f t="array" ref="C127">MAX(FREQUENCY(IF(Comp="League",IF(Venue="H",IF(GA&gt;0,ROW(GA)))),IF(Comp="League",IF(Venue="H",IF(GA=0,ROW(GA))))))</f>
        <v/>
      </c>
      <c r="D127" s="771" t="n">
        <v>1</v>
      </c>
      <c r="E127" s="789" t="n">
        <v>287</v>
      </c>
      <c r="F127" s="759" t="n">
        <v>770</v>
      </c>
      <c r="G127" s="763" t="n"/>
      <c r="H127" s="764" t="n"/>
      <c r="I127" s="763" t="n"/>
      <c r="J127" s="764" t="n"/>
      <c r="K127" s="763" t="n"/>
      <c r="L127" s="764" t="n"/>
      <c r="M127" s="757" t="n"/>
      <c r="N127" s="42" t="n"/>
      <c r="O127" s="42" t="n"/>
      <c r="P127" s="808" t="n"/>
      <c r="Q127" s="45" t="n"/>
      <c r="R127" s="25" t="n"/>
      <c r="S127" s="25" t="n"/>
      <c r="T127" s="26" t="n"/>
      <c r="U127" s="26" t="n"/>
      <c r="V127" s="25" t="n"/>
      <c r="W127" s="25" t="n"/>
      <c r="X127" s="26" t="n"/>
      <c r="Y127" s="43" t="n"/>
      <c r="Z127" s="43" t="n"/>
      <c r="AA127" s="43" t="n"/>
      <c r="AB127" s="43" t="n"/>
      <c r="AC127" s="43" t="n"/>
      <c r="AD127" s="43" t="n"/>
      <c r="AE127" s="43" t="n"/>
    </row>
    <row r="128" ht="18" customHeight="1" s="34">
      <c r="A128" s="783" t="inlineStr">
        <is>
          <t>LONGEST RUN WITHOUT DEFEAT</t>
        </is>
      </c>
      <c r="B128" s="782" t="inlineStr">
        <is>
          <t>Home</t>
        </is>
      </c>
      <c r="C128" s="786">
        <f t="array" ref="C128">MAX(FREQUENCY(IF(Comp="League",IF(Venue="H",IF(WDL&lt;&gt;"L",ROW(WDL)))),IF(Comp="League",IF(Venue="H",IF(WDL="L",ROW(WDL))))))</f>
        <v/>
      </c>
      <c r="D128" s="771" t="n">
        <v>1</v>
      </c>
      <c r="E128" s="789" t="n">
        <v>4802</v>
      </c>
      <c r="F128" s="759" t="n">
        <v>5460</v>
      </c>
      <c r="G128" s="762" t="n"/>
      <c r="H128" s="762" t="n"/>
      <c r="I128" s="757" t="n"/>
      <c r="J128" s="757" t="n"/>
      <c r="K128" s="757" t="n"/>
      <c r="L128" s="757" t="n"/>
      <c r="M128" s="757" t="n"/>
      <c r="N128" s="45" t="n"/>
      <c r="O128" s="45" t="n"/>
      <c r="P128" s="808" t="n"/>
      <c r="Q128" s="45" t="n"/>
      <c r="R128" s="25" t="n"/>
      <c r="S128" s="25" t="n"/>
      <c r="T128" s="26" t="n"/>
      <c r="U128" s="26" t="n"/>
      <c r="V128" s="25" t="n"/>
      <c r="W128" s="25" t="n"/>
      <c r="X128" s="26" t="n"/>
      <c r="Y128" s="43" t="n"/>
      <c r="Z128" s="43" t="n"/>
      <c r="AA128" s="43" t="n"/>
      <c r="AB128" s="43" t="n"/>
      <c r="AC128" s="43" t="n"/>
      <c r="AD128" s="43" t="n"/>
      <c r="AE128" s="43" t="n"/>
    </row>
    <row r="129" ht="18" customHeight="1" s="34">
      <c r="A129" s="775" t="inlineStr">
        <is>
          <t>LONGEST RUN WITHOUT DRAWING</t>
        </is>
      </c>
      <c r="B129" s="776" t="inlineStr">
        <is>
          <t>Home</t>
        </is>
      </c>
      <c r="C129" s="788">
        <f t="array" ref="C129">MAX(FREQUENCY(IF(Comp="League",IF(Venue="H",IF(WDL&lt;&gt;"D",ROW(WDL)))),IF(Comp="League",IF(Venue="H",IF(WDL="D",ROW(WDL))))))</f>
        <v/>
      </c>
      <c r="D129" s="771" t="n">
        <v>2</v>
      </c>
      <c r="E129" s="789" t="inlineStr">
        <is>
          <t>15/01/1898</t>
        </is>
      </c>
      <c r="F129" s="759" t="n">
        <v>266</v>
      </c>
      <c r="G129" s="789" t="n">
        <v>30954</v>
      </c>
      <c r="H129" s="759" t="n">
        <v>31325</v>
      </c>
      <c r="I129" s="757" t="n"/>
      <c r="J129" s="757" t="n"/>
      <c r="K129" s="757" t="n"/>
      <c r="L129" s="757" t="n"/>
      <c r="M129" s="757" t="n"/>
      <c r="N129" s="45" t="n"/>
      <c r="O129" s="45" t="n"/>
      <c r="P129" s="808" t="n"/>
      <c r="Q129" s="45" t="n"/>
      <c r="R129" s="25" t="n"/>
      <c r="S129" s="25" t="n"/>
      <c r="T129" s="26" t="n"/>
      <c r="U129" s="26" t="n"/>
      <c r="V129" s="25" t="n"/>
      <c r="W129" s="25" t="n"/>
      <c r="X129" s="26" t="n"/>
      <c r="Y129" s="43" t="n"/>
      <c r="Z129" s="43" t="n"/>
      <c r="AA129" s="43" t="n"/>
      <c r="AB129" s="43" t="n"/>
      <c r="AC129" s="43" t="n"/>
      <c r="AD129" s="43" t="n"/>
      <c r="AE129" s="43" t="n"/>
    </row>
    <row r="130" ht="18" customHeight="1" s="34">
      <c r="A130" s="777" t="inlineStr">
        <is>
          <t>LONGEST RUN WITHOUT WINNING</t>
        </is>
      </c>
      <c r="B130" s="778" t="inlineStr">
        <is>
          <t>Home</t>
        </is>
      </c>
      <c r="C130" s="787">
        <f t="array" ref="C130">MAX(FREQUENCY(IF(Comp="League",IF(Venue="H",IF(WDL&lt;&gt;"W",ROW(WDL)))),IF(Comp="League",IF(Venue="H",IF(WDL="W",ROW(WDL))))))</f>
        <v/>
      </c>
      <c r="D130" s="771" t="n">
        <v>1</v>
      </c>
      <c r="E130" s="789" t="n">
        <v>32886</v>
      </c>
      <c r="F130" s="759" t="n">
        <v>32987</v>
      </c>
      <c r="G130" s="762" t="n"/>
      <c r="H130" s="762" t="n"/>
      <c r="I130" s="757" t="n"/>
      <c r="J130" s="757" t="n"/>
      <c r="K130" s="757" t="n"/>
      <c r="L130" s="757" t="n"/>
      <c r="M130" s="757" t="n"/>
      <c r="N130" s="45" t="n"/>
      <c r="O130" s="45" t="n"/>
      <c r="P130" s="808" t="n"/>
      <c r="Q130" s="45" t="n"/>
      <c r="R130" s="25" t="n"/>
      <c r="S130" s="25" t="n"/>
      <c r="T130" s="26" t="n"/>
      <c r="U130" s="26" t="n"/>
      <c r="V130" s="25" t="n"/>
      <c r="W130" s="25" t="n"/>
      <c r="X130" s="26" t="n"/>
      <c r="Y130" s="43" t="n"/>
      <c r="Z130" s="43" t="n"/>
      <c r="AA130" s="43" t="n"/>
      <c r="AB130" s="43" t="n"/>
      <c r="AC130" s="43" t="n"/>
      <c r="AD130" s="43" t="n"/>
      <c r="AE130" s="43" t="n"/>
    </row>
    <row r="131" ht="18" customHeight="1" s="34">
      <c r="A131" s="783" t="inlineStr">
        <is>
          <t>LONGEST RUN WITHOUT CONCEDING</t>
        </is>
      </c>
      <c r="B131" s="782" t="inlineStr">
        <is>
          <t>Home</t>
        </is>
      </c>
      <c r="C131" s="786">
        <f t="array" ref="C131">MAX(FREQUENCY(IF(Comp="League",IF(Venue="H",IF(GA=0,ROW(GA)))),IF(Comp="League",IF(Venue="H",IF(GA&gt;0,ROW(GA))))))</f>
        <v/>
      </c>
      <c r="D131" s="771" t="n">
        <v>1</v>
      </c>
      <c r="E131" s="789" t="n">
        <v>8638</v>
      </c>
      <c r="F131" s="759" t="n">
        <v>8722</v>
      </c>
      <c r="G131" s="762" t="n"/>
      <c r="H131" s="762" t="n"/>
      <c r="I131" s="757" t="n"/>
      <c r="J131" s="757" t="n"/>
      <c r="K131" s="757" t="n"/>
      <c r="L131" s="757" t="n"/>
      <c r="M131" s="757" t="n"/>
      <c r="N131" s="45" t="n"/>
      <c r="O131" s="45" t="n"/>
      <c r="P131" s="808" t="n"/>
      <c r="Q131" s="45" t="n"/>
      <c r="R131" s="25" t="n"/>
      <c r="S131" s="25" t="n"/>
      <c r="T131" s="26" t="n"/>
      <c r="U131" s="26" t="n"/>
      <c r="V131" s="25" t="n"/>
      <c r="W131" s="25" t="n"/>
      <c r="X131" s="26" t="n"/>
      <c r="Y131" s="43" t="n"/>
      <c r="Z131" s="43" t="n"/>
      <c r="AA131" s="43" t="n"/>
      <c r="AB131" s="43" t="n"/>
      <c r="AC131" s="43" t="n"/>
      <c r="AD131" s="43" t="n"/>
      <c r="AE131" s="43" t="n"/>
    </row>
    <row r="132" ht="18" customHeight="1" s="34">
      <c r="A132" s="777" t="inlineStr">
        <is>
          <t>LONGEST RUN WITHOUT SCORING</t>
        </is>
      </c>
      <c r="B132" s="778" t="inlineStr">
        <is>
          <t>Home</t>
        </is>
      </c>
      <c r="C132" s="787">
        <f t="array" ref="C132">MAX(FREQUENCY(IF(Comp="League",IF(Venue="H",IF(GF=0,ROW(GF)))),IF(Comp="League",IF(Venue="H",IF(GF&gt;0,ROW(GF))))))</f>
        <v/>
      </c>
      <c r="D132" s="771" t="n">
        <v>1</v>
      </c>
      <c r="E132" s="789" t="n">
        <v>37604</v>
      </c>
      <c r="F132" s="759" t="n">
        <v>37656</v>
      </c>
      <c r="G132" s="762" t="n"/>
      <c r="H132" s="762" t="n"/>
      <c r="I132" s="757" t="n"/>
      <c r="J132" s="757" t="n"/>
      <c r="K132" s="757" t="n"/>
      <c r="L132" s="757" t="n"/>
      <c r="M132" s="757" t="n"/>
      <c r="N132" s="45" t="n"/>
      <c r="O132" s="45" t="n"/>
      <c r="P132" s="808" t="n"/>
      <c r="Q132" s="45" t="n"/>
      <c r="R132" s="25" t="n"/>
      <c r="S132" s="25" t="n"/>
      <c r="T132" s="26" t="n"/>
      <c r="U132" s="26" t="n"/>
      <c r="V132" s="25" t="n"/>
      <c r="W132" s="25" t="n"/>
      <c r="X132" s="26" t="n"/>
      <c r="Y132" s="43" t="n"/>
      <c r="Z132" s="43" t="n"/>
      <c r="AA132" s="43" t="n"/>
      <c r="AB132" s="43" t="n"/>
      <c r="AC132" s="43" t="n"/>
      <c r="AD132" s="43" t="n"/>
      <c r="AE132" s="43" t="n"/>
    </row>
    <row r="133" ht="18" customHeight="1" s="34">
      <c r="A133" s="781" t="inlineStr">
        <is>
          <t>CONSECUTIVE WINS</t>
        </is>
      </c>
      <c r="B133" s="782" t="inlineStr">
        <is>
          <t>Away</t>
        </is>
      </c>
      <c r="C133" s="786">
        <f t="array" ref="C133">MAX(FREQUENCY(IF(Comp="League",IF(Venue="A",IF(WDL="W",ROW(WDL)))),IF(Comp="League",IF(Venue="A",IF(WDL&lt;&gt;"W",ROW(WDL))))))</f>
        <v/>
      </c>
      <c r="D133" s="771" t="n">
        <v>1</v>
      </c>
      <c r="E133" s="789" t="n">
        <v>42329</v>
      </c>
      <c r="F133" s="759" t="n">
        <v>42423</v>
      </c>
      <c r="G133" s="762" t="n"/>
      <c r="H133" s="762" t="n"/>
      <c r="I133" s="757" t="n"/>
      <c r="J133" s="757" t="n"/>
      <c r="K133" s="757" t="n"/>
      <c r="L133" s="757" t="n"/>
      <c r="M133" s="757" t="n"/>
      <c r="N133" s="45" t="n"/>
      <c r="O133" s="45" t="n"/>
      <c r="P133" s="808" t="n"/>
      <c r="Q133" s="45" t="n"/>
      <c r="R133" s="25" t="n"/>
      <c r="S133" s="25" t="n"/>
      <c r="T133" s="26" t="n"/>
      <c r="U133" s="26" t="n"/>
      <c r="V133" s="25" t="n"/>
      <c r="W133" s="25" t="n"/>
      <c r="X133" s="26" t="n"/>
      <c r="Y133" s="43" t="n"/>
      <c r="Z133" s="43" t="n"/>
      <c r="AA133" s="43" t="n"/>
      <c r="AB133" s="43" t="n"/>
      <c r="AC133" s="43" t="n"/>
      <c r="AD133" s="43" t="n"/>
      <c r="AE133" s="43" t="n"/>
    </row>
    <row r="134" ht="18" customHeight="1" s="34">
      <c r="A134" s="775" t="inlineStr">
        <is>
          <t>CONSECUTIVE DRAWS</t>
        </is>
      </c>
      <c r="B134" s="776" t="inlineStr">
        <is>
          <t>Away</t>
        </is>
      </c>
      <c r="C134" s="788">
        <f t="array" ref="C134">MAX(FREQUENCY(IF(Comp="League",IF(Venue="A",IF(WDL="D",ROW(WDL)))),IF(Comp="League",IF(Venue="A",IF(WDL&lt;&gt;"D",ROW(WDL))))))</f>
        <v/>
      </c>
      <c r="D134" s="771" t="n">
        <v>1</v>
      </c>
      <c r="E134" s="789" t="n">
        <v>34580</v>
      </c>
      <c r="F134" s="759" t="n">
        <v>34636</v>
      </c>
      <c r="G134" s="757" t="n"/>
      <c r="H134" s="757" t="n"/>
      <c r="I134" s="757" t="n"/>
      <c r="J134" s="757" t="n"/>
      <c r="K134" s="757" t="n"/>
      <c r="L134" s="757" t="n"/>
      <c r="M134" s="757" t="n"/>
      <c r="N134" s="45" t="n"/>
      <c r="O134" s="45" t="n"/>
      <c r="P134" s="808" t="n"/>
      <c r="Q134" s="45" t="n"/>
      <c r="R134" s="25" t="n"/>
      <c r="S134" s="25" t="n"/>
      <c r="T134" s="26" t="n"/>
      <c r="U134" s="26" t="n"/>
      <c r="V134" s="25" t="n"/>
      <c r="W134" s="25" t="n"/>
      <c r="X134" s="26" t="n"/>
      <c r="Y134" s="43" t="n"/>
      <c r="Z134" s="43" t="n"/>
      <c r="AA134" s="43" t="n"/>
      <c r="AB134" s="43" t="n"/>
      <c r="AC134" s="43" t="n"/>
      <c r="AD134" s="43" t="n"/>
      <c r="AE134" s="43" t="n"/>
    </row>
    <row r="135" ht="18" customHeight="1" s="34">
      <c r="A135" s="777" t="inlineStr">
        <is>
          <t>CONSECUTIVE DEFEATS</t>
        </is>
      </c>
      <c r="B135" s="778" t="inlineStr">
        <is>
          <t>Away</t>
        </is>
      </c>
      <c r="C135" s="787">
        <f t="array" ref="C135">MAX(FREQUENCY(IF(Comp="League",IF(Venue="A",IF(WDL="L",ROW(WDL)))),IF(Comp="League",IF(Venue="A",IF(WDL&lt;&gt;"L",ROW(WDL))))))</f>
        <v/>
      </c>
      <c r="D135" s="771" t="n">
        <v>1</v>
      </c>
      <c r="E135" s="789" t="n">
        <v>2492</v>
      </c>
      <c r="F135" s="759" t="n">
        <v>2674</v>
      </c>
      <c r="G135" s="762" t="n"/>
      <c r="H135" s="762" t="n"/>
      <c r="I135" s="762" t="n"/>
      <c r="J135" s="762" t="n"/>
      <c r="K135" s="762" t="n"/>
      <c r="L135" s="762" t="n"/>
      <c r="M135" s="757" t="n"/>
      <c r="N135" s="42" t="n"/>
      <c r="O135" s="42" t="n"/>
      <c r="P135" s="808" t="n"/>
      <c r="Q135" s="45" t="n"/>
      <c r="R135" s="25" t="n"/>
      <c r="S135" s="25" t="n"/>
      <c r="T135" s="26" t="n"/>
      <c r="U135" s="26" t="n"/>
      <c r="V135" s="25" t="n"/>
      <c r="W135" s="25" t="n"/>
      <c r="X135" s="26" t="n"/>
      <c r="Y135" s="43" t="n"/>
      <c r="Z135" s="43" t="n"/>
      <c r="AA135" s="43" t="n"/>
      <c r="AB135" s="43" t="n"/>
      <c r="AC135" s="43" t="n"/>
      <c r="AD135" s="43" t="n"/>
      <c r="AE135" s="43" t="n"/>
    </row>
    <row r="136" ht="18" customHeight="1" s="34">
      <c r="A136" s="783" t="inlineStr">
        <is>
          <t>CONSECUTIVE GAMES SCORING</t>
        </is>
      </c>
      <c r="B136" s="782" t="inlineStr">
        <is>
          <t>Away</t>
        </is>
      </c>
      <c r="C136" s="786">
        <f t="array" ref="C136">MAX(FREQUENCY(IF(Comp="League",IF(Venue="A",IF(GF&gt;0,ROW(GF)))),IF(Comp="League",IF(Venue="A",IF(GF=0,ROW(GF))))))</f>
        <v/>
      </c>
      <c r="D136" s="771" t="n">
        <v>1</v>
      </c>
      <c r="E136" s="789" t="n">
        <v>21636</v>
      </c>
      <c r="F136" s="759" t="n">
        <v>21952</v>
      </c>
      <c r="G136" s="762" t="n"/>
      <c r="H136" s="762" t="n"/>
      <c r="I136" s="762" t="n"/>
      <c r="J136" s="762" t="n"/>
      <c r="K136" s="762" t="n"/>
      <c r="L136" s="762" t="n"/>
      <c r="M136" s="757" t="n"/>
      <c r="N136" s="42" t="n"/>
      <c r="O136" s="42" t="n"/>
      <c r="P136" s="808" t="n"/>
      <c r="Q136" s="45" t="n"/>
      <c r="R136" s="25" t="n"/>
      <c r="S136" s="25" t="n"/>
      <c r="T136" s="26" t="n"/>
      <c r="U136" s="26" t="n"/>
      <c r="V136" s="25" t="n"/>
      <c r="W136" s="25" t="n"/>
      <c r="X136" s="26" t="n"/>
      <c r="Y136" s="43" t="n"/>
      <c r="Z136" s="43" t="n"/>
      <c r="AA136" s="43" t="n"/>
      <c r="AB136" s="43" t="n"/>
      <c r="AC136" s="43" t="n"/>
      <c r="AD136" s="43" t="n"/>
      <c r="AE136" s="43" t="n"/>
    </row>
    <row r="137" ht="18" customHeight="1" s="34">
      <c r="A137" s="777" t="inlineStr">
        <is>
          <t>CONSECUTIVE GAMES CONCEDING</t>
        </is>
      </c>
      <c r="B137" s="778" t="inlineStr">
        <is>
          <t>Away</t>
        </is>
      </c>
      <c r="C137" s="787">
        <f t="array" ref="C137">MAX(FREQUENCY(IF(Comp="League",IF(Venue="A",IF(GA&gt;0,ROW(GA)))),IF(Comp="League",IF(Venue="A",IF(GA=0,ROW(GA))))))</f>
        <v/>
      </c>
      <c r="D137" s="771" t="n">
        <v>1</v>
      </c>
      <c r="E137" s="789" t="n">
        <v>23793</v>
      </c>
      <c r="F137" s="759" t="n">
        <v>24535</v>
      </c>
      <c r="G137" s="762" t="n"/>
      <c r="H137" s="762" t="n"/>
      <c r="I137" s="762" t="n"/>
      <c r="J137" s="762" t="n"/>
      <c r="K137" s="762" t="n"/>
      <c r="L137" s="762" t="n"/>
      <c r="M137" s="757" t="n"/>
      <c r="N137" s="42" t="n"/>
      <c r="O137" s="42" t="n"/>
      <c r="P137" s="808" t="n"/>
      <c r="Q137" s="45" t="n"/>
      <c r="R137" s="25" t="n"/>
      <c r="S137" s="25" t="n"/>
      <c r="T137" s="26" t="n"/>
      <c r="U137" s="26" t="n"/>
      <c r="V137" s="25" t="n"/>
      <c r="W137" s="25" t="n"/>
      <c r="X137" s="26" t="n"/>
      <c r="Y137" s="43" t="n"/>
      <c r="Z137" s="43" t="n"/>
      <c r="AA137" s="43" t="n"/>
      <c r="AB137" s="43" t="n"/>
      <c r="AC137" s="43" t="n"/>
      <c r="AD137" s="43" t="n"/>
      <c r="AE137" s="43" t="n"/>
    </row>
    <row r="138" ht="18" customHeight="1" s="34">
      <c r="A138" s="783" t="inlineStr">
        <is>
          <t>LONGEST RUN WITHOUT DEFEAT</t>
        </is>
      </c>
      <c r="B138" s="782" t="inlineStr">
        <is>
          <t>Away</t>
        </is>
      </c>
      <c r="C138" s="786">
        <f t="array" ref="C138">MAX(FREQUENCY(IF(Comp="League",IF(Venue="A",IF(WDL&lt;&gt;"L",ROW(WDL)))),IF(Comp="League",IF(Venue="A",IF(WDL="L",ROW(WDL))))))</f>
        <v/>
      </c>
      <c r="D138" s="771" t="n">
        <v>1</v>
      </c>
      <c r="E138" s="789" t="n">
        <v>42308</v>
      </c>
      <c r="F138" s="759" t="n">
        <v>42609</v>
      </c>
      <c r="G138" s="762" t="n"/>
      <c r="H138" s="762" t="n"/>
      <c r="I138" s="757" t="n"/>
      <c r="J138" s="757" t="n"/>
      <c r="K138" s="757" t="n"/>
      <c r="L138" s="757" t="n"/>
      <c r="M138" s="757" t="n"/>
      <c r="N138" s="45" t="n"/>
      <c r="O138" s="45" t="n"/>
      <c r="P138" s="808" t="n"/>
      <c r="Q138" s="45" t="n"/>
      <c r="R138" s="25" t="n"/>
      <c r="S138" s="25" t="n"/>
      <c r="T138" s="26" t="n"/>
      <c r="U138" s="26" t="n"/>
      <c r="V138" s="25" t="n"/>
      <c r="W138" s="25" t="n"/>
      <c r="X138" s="26" t="n"/>
      <c r="Y138" s="43" t="n"/>
      <c r="Z138" s="43" t="n"/>
      <c r="AA138" s="43" t="n"/>
      <c r="AB138" s="43" t="n"/>
      <c r="AC138" s="43" t="n"/>
      <c r="AD138" s="43" t="n"/>
      <c r="AE138" s="43" t="n"/>
    </row>
    <row r="139" ht="18" customHeight="1" s="34">
      <c r="A139" s="775" t="inlineStr">
        <is>
          <t>LONGEST RUN WITHOUT DRAWING</t>
        </is>
      </c>
      <c r="B139" s="776" t="inlineStr">
        <is>
          <t>Away</t>
        </is>
      </c>
      <c r="C139" s="788">
        <f t="array" ref="C139">MAX(FREQUENCY(IF(Comp="League",IF(Venue="A",IF(WDL&lt;&gt;"D",ROW(WDL)))),IF(Comp="League",IF(Venue="A",IF(WDL="D",ROW(WDL))))))</f>
        <v/>
      </c>
      <c r="D139" s="771" t="n">
        <v>1</v>
      </c>
      <c r="E139" s="789" t="n">
        <v>24227</v>
      </c>
      <c r="F139" s="759" t="n">
        <v>24703</v>
      </c>
      <c r="G139" s="762" t="n"/>
      <c r="H139" s="762" t="n"/>
      <c r="I139" s="757" t="n"/>
      <c r="J139" s="757" t="n"/>
      <c r="K139" s="757" t="n"/>
      <c r="L139" s="757" t="n"/>
      <c r="M139" s="757" t="n"/>
      <c r="N139" s="45" t="n"/>
      <c r="O139" s="45" t="n"/>
      <c r="P139" s="808" t="n"/>
      <c r="Q139" s="45" t="n"/>
      <c r="R139" s="25" t="n"/>
      <c r="S139" s="25" t="n"/>
      <c r="T139" s="26" t="n"/>
      <c r="U139" s="26" t="n"/>
      <c r="V139" s="25" t="n"/>
      <c r="W139" s="25" t="n"/>
      <c r="X139" s="26" t="n"/>
      <c r="Y139" s="43" t="n"/>
      <c r="Z139" s="43" t="n"/>
      <c r="AA139" s="43" t="n"/>
      <c r="AB139" s="43" t="n"/>
      <c r="AC139" s="43" t="n"/>
      <c r="AD139" s="43" t="n"/>
      <c r="AE139" s="43" t="n"/>
    </row>
    <row r="140" ht="18" customHeight="1" s="34">
      <c r="A140" s="777" t="inlineStr">
        <is>
          <t>LONGEST RUN WITHOUT WINNING</t>
        </is>
      </c>
      <c r="B140" s="778" t="inlineStr">
        <is>
          <t>Away</t>
        </is>
      </c>
      <c r="C140" s="787">
        <f t="array" ref="C140">MAX(FREQUENCY(IF(Comp="League",IF(Venue="A",IF(WDL&lt;&gt;"W",ROW(WDL)))),IF(Comp="League",IF(Venue="A",IF(WDL="W",ROW(WDL))))))</f>
        <v/>
      </c>
      <c r="D140" s="771" t="n">
        <v>1</v>
      </c>
      <c r="E140" s="789" t="n">
        <v>7672</v>
      </c>
      <c r="F140" s="759" t="n">
        <v>8274</v>
      </c>
      <c r="G140" s="762" t="n"/>
      <c r="H140" s="762" t="n"/>
      <c r="I140" s="757" t="n"/>
      <c r="J140" s="757" t="n"/>
      <c r="K140" s="757" t="n"/>
      <c r="L140" s="757" t="n"/>
      <c r="M140" s="757" t="n"/>
      <c r="N140" s="45" t="n"/>
      <c r="O140" s="45" t="n"/>
      <c r="P140" s="808" t="n"/>
      <c r="Q140" s="45" t="n"/>
      <c r="R140" s="25" t="n"/>
      <c r="S140" s="25" t="n"/>
      <c r="T140" s="26" t="n"/>
      <c r="U140" s="26" t="n"/>
      <c r="V140" s="25" t="n"/>
      <c r="W140" s="25" t="n"/>
      <c r="X140" s="26" t="n"/>
      <c r="Y140" s="43" t="n"/>
      <c r="Z140" s="43" t="n"/>
      <c r="AA140" s="43" t="n"/>
      <c r="AB140" s="43" t="n"/>
      <c r="AC140" s="43" t="n"/>
      <c r="AD140" s="43" t="n"/>
      <c r="AE140" s="43" t="n"/>
    </row>
    <row r="141" ht="18" customHeight="1" s="34">
      <c r="A141" s="783" t="inlineStr">
        <is>
          <t>LONGEST RUN WITHOUT CONCEDING</t>
        </is>
      </c>
      <c r="B141" s="782" t="inlineStr">
        <is>
          <t>Away</t>
        </is>
      </c>
      <c r="C141" s="786">
        <f t="array" ref="C141">MAX(FREQUENCY(IF(Comp="League",IF(Venue="A",IF(GA=0,ROW(GA)))),IF(Comp="League",IF(Venue="A",IF(GA&gt;0,ROW(GA))))))</f>
        <v/>
      </c>
      <c r="D141" s="771" t="n">
        <v>1</v>
      </c>
      <c r="E141" s="789" t="n">
        <v>35528</v>
      </c>
      <c r="F141" s="759" t="n">
        <v>35675</v>
      </c>
      <c r="G141" s="762" t="n"/>
      <c r="H141" s="762" t="n"/>
      <c r="I141" s="757" t="n"/>
      <c r="J141" s="757" t="n"/>
      <c r="K141" s="757" t="n"/>
      <c r="L141" s="757" t="n"/>
      <c r="M141" s="757" t="n"/>
      <c r="N141" s="45" t="n"/>
      <c r="O141" s="45" t="n"/>
      <c r="P141" s="808" t="n"/>
      <c r="Q141" s="45" t="n"/>
      <c r="R141" s="45" t="n"/>
      <c r="S141" s="45" t="n"/>
      <c r="T141" s="43" t="n"/>
      <c r="U141" s="43" t="n"/>
      <c r="V141" s="45" t="n"/>
      <c r="W141" s="45" t="n"/>
      <c r="X141" s="43" t="n"/>
      <c r="Y141" s="43" t="n"/>
      <c r="Z141" s="43" t="n"/>
      <c r="AA141" s="43" t="n"/>
      <c r="AB141" s="43" t="n"/>
      <c r="AC141" s="43" t="n"/>
      <c r="AD141" s="43" t="n"/>
      <c r="AE141" s="43" t="n"/>
    </row>
    <row r="142" ht="18" customHeight="1" s="34">
      <c r="A142" s="777" t="inlineStr">
        <is>
          <t>LONGEST RUN WITHOUT SCORING</t>
        </is>
      </c>
      <c r="B142" s="778" t="inlineStr">
        <is>
          <t>Away</t>
        </is>
      </c>
      <c r="C142" s="787">
        <f t="array" ref="C142">MAX(FREQUENCY(IF(Comp="League",IF(Venue="A",IF(GF=0,ROW(GF)))),IF(Comp="League",IF(Venue="A",IF(GF&gt;0,ROW(GF))))))</f>
        <v/>
      </c>
      <c r="D142" s="771" t="n">
        <v>1</v>
      </c>
      <c r="E142" s="789" t="n">
        <v>24559</v>
      </c>
      <c r="F142" s="759" t="n">
        <v>24731</v>
      </c>
      <c r="G142" s="762" t="n"/>
      <c r="H142" s="762" t="n"/>
      <c r="I142" s="757" t="n"/>
      <c r="J142" s="757" t="n"/>
      <c r="K142" s="757" t="n"/>
      <c r="L142" s="757" t="n"/>
      <c r="M142" s="757" t="n"/>
      <c r="N142" s="45" t="n"/>
      <c r="O142" s="45" t="n"/>
      <c r="P142" s="808" t="n"/>
      <c r="Q142" s="45" t="n"/>
      <c r="R142" s="45" t="n"/>
      <c r="S142" s="45" t="n"/>
      <c r="T142" s="43" t="n"/>
      <c r="U142" s="43" t="n"/>
      <c r="V142" s="45" t="n"/>
      <c r="W142" s="45" t="n"/>
      <c r="X142" s="43" t="n"/>
      <c r="Y142" s="43" t="n"/>
      <c r="Z142" s="43" t="n"/>
      <c r="AA142" s="43" t="n"/>
      <c r="AB142" s="43" t="n"/>
      <c r="AC142" s="43" t="n"/>
      <c r="AD142" s="43" t="n"/>
      <c r="AE142" s="43" t="n"/>
    </row>
  </sheetData>
  <mergeCells count="24">
    <mergeCell ref="C77:D77"/>
    <mergeCell ref="E71:F71"/>
    <mergeCell ref="A38:G38"/>
    <mergeCell ref="C74:D74"/>
    <mergeCell ref="C73:D73"/>
    <mergeCell ref="A13:G13"/>
    <mergeCell ref="E73:F73"/>
    <mergeCell ref="C75:D75"/>
    <mergeCell ref="A60:G60"/>
    <mergeCell ref="E78:F78"/>
    <mergeCell ref="A49:G49"/>
    <mergeCell ref="E74:F74"/>
    <mergeCell ref="A1:G1"/>
    <mergeCell ref="E77:F77"/>
    <mergeCell ref="R21:AB21"/>
    <mergeCell ref="C76:D76"/>
    <mergeCell ref="C71:D71"/>
    <mergeCell ref="A25:G25"/>
    <mergeCell ref="E76:F76"/>
    <mergeCell ref="C72:D72"/>
    <mergeCell ref="E72:F72"/>
    <mergeCell ref="A70:F70"/>
    <mergeCell ref="E75:F75"/>
    <mergeCell ref="C78:D78"/>
  </mergeCells>
  <conditionalFormatting sqref="C94:C102">
    <cfRule type="cellIs" priority="83" operator="equal" dxfId="1">
      <formula>1</formula>
    </cfRule>
    <cfRule type="cellIs" priority="78" operator="equal" dxfId="0">
      <formula>1</formula>
    </cfRule>
  </conditionalFormatting>
  <conditionalFormatting sqref="C91:C93">
    <cfRule type="cellIs" priority="41" operator="equal" dxfId="1">
      <formula>1</formula>
    </cfRule>
    <cfRule type="cellIs" priority="40" operator="equal" dxfId="0">
      <formula>1</formula>
    </cfRule>
  </conditionalFormatting>
  <conditionalFormatting sqref="C92">
    <cfRule type="cellIs" priority="39" operator="equal" dxfId="6">
      <formula>1</formula>
    </cfRule>
  </conditionalFormatting>
  <conditionalFormatting sqref="C104:C105">
    <cfRule type="cellIs" priority="32" operator="equal" dxfId="1">
      <formula>1</formula>
    </cfRule>
    <cfRule type="cellIs" priority="31" operator="equal" dxfId="0">
      <formula>1</formula>
    </cfRule>
  </conditionalFormatting>
  <conditionalFormatting sqref="C103">
    <cfRule type="cellIs" priority="30" operator="equal" dxfId="1">
      <formula>1</formula>
    </cfRule>
    <cfRule type="cellIs" priority="29" operator="equal" dxfId="0">
      <formula>1</formula>
    </cfRule>
  </conditionalFormatting>
  <conditionalFormatting sqref="C113">
    <cfRule type="cellIs" priority="25" operator="equal" dxfId="1">
      <formula>1</formula>
    </cfRule>
    <cfRule type="cellIs" priority="24" operator="equal" dxfId="0">
      <formula>1</formula>
    </cfRule>
  </conditionalFormatting>
  <conditionalFormatting sqref="C114">
    <cfRule type="cellIs" priority="23" operator="equal" dxfId="1">
      <formula>1</formula>
    </cfRule>
    <cfRule type="cellIs" priority="22" operator="equal" dxfId="0">
      <formula>1</formula>
    </cfRule>
  </conditionalFormatting>
  <conditionalFormatting sqref="C116:C122">
    <cfRule type="cellIs" priority="21" operator="equal" dxfId="1">
      <formula>1</formula>
    </cfRule>
    <cfRule type="cellIs" priority="20" operator="equal" dxfId="0">
      <formula>1</formula>
    </cfRule>
  </conditionalFormatting>
  <conditionalFormatting sqref="C115">
    <cfRule type="cellIs" priority="19" operator="equal" dxfId="1">
      <formula>1</formula>
    </cfRule>
    <cfRule type="cellIs" priority="18" operator="equal" dxfId="0">
      <formula>1</formula>
    </cfRule>
  </conditionalFormatting>
  <conditionalFormatting sqref="C106:C110">
    <cfRule type="cellIs" priority="17" operator="equal" dxfId="1">
      <formula>1</formula>
    </cfRule>
    <cfRule type="cellIs" priority="16" operator="equal" dxfId="0">
      <formula>1</formula>
    </cfRule>
  </conditionalFormatting>
  <dataValidations count="5">
    <dataValidation sqref="A50" showDropDown="0" showInputMessage="1" showErrorMessage="1" allowBlank="1" type="list">
      <formula1>Ground</formula1>
    </dataValidation>
    <dataValidation sqref="A15" showDropDown="0" showInputMessage="1" showErrorMessage="1" allowBlank="1" type="list">
      <formula1>Competition</formula1>
    </dataValidation>
    <dataValidation sqref="A2" showDropDown="0" showInputMessage="1" showErrorMessage="1" allowBlank="1" type="list">
      <formula1>TEAM</formula1>
    </dataValidation>
    <dataValidation sqref="A27" showDropDown="0" showInputMessage="1" showErrorMessage="1" allowBlank="1" type="list">
      <formula1>Manager</formula1>
    </dataValidation>
    <dataValidation sqref="A61" showDropDown="0" showInputMessage="1" showErrorMessage="1" allowBlank="1" type="list">
      <formula1>Home</formula1>
    </dataValidation>
  </dataValidations>
  <hyperlinks>
    <hyperlink ref="E81" location="ALL!J47:J57" display="28/12/1899"/>
    <hyperlink ref="E82" location="ALL!J3390:J3395" display="ALL!J3390:J3395"/>
    <hyperlink ref="G82" location="ALL!J4856:J4861" display="ALL!J4856:J4861"/>
    <hyperlink ref="E83" location="ALL!J2837:J2843" display="ALL!J2837:J2843"/>
    <hyperlink ref="G83" location="ALL!J3470:J3476" display="ALL!J3470:J3476"/>
    <hyperlink ref="I83" location="ALL!J3666:J3672" display="ALL!J3666:J3672"/>
    <hyperlink ref="K83" location="ALL!J3878:J3884" display="ALL!J3878:J3884"/>
    <hyperlink ref="E84" location="ALL!K350:K377" display="ALL!K350:K377"/>
    <hyperlink ref="E85" location="ALL!L2473:L2501" display="ALL!L2473:L2501"/>
    <hyperlink ref="E86" location="ALL!J5118:J5144" display="ALL!J5118:J5144"/>
    <hyperlink ref="E87" location="ALL!J978:J1006" display="ALL!J978:J1006"/>
    <hyperlink ref="E88" location="ALL!J2649:J2667" display="ALL!J2649:J2667"/>
    <hyperlink ref="G88" location="ALL!J3935:J3953" display="ALL!J3935:J3953"/>
    <hyperlink ref="E89" location="ALL!L410:L415" display="ALL!L410:L415"/>
    <hyperlink ref="G89" location="ALL!L1131:L1136" display="ALL!L1131:L1136"/>
    <hyperlink ref="E90" location="ALL!K1539:K1545" display="ALL!K1539:K1545"/>
    <hyperlink ref="E91" location="ALL!J989:J1011" display="ALL!J989:J1011"/>
    <hyperlink ref="E92" location="ALL!J3258:J3269" display="ALL!J3258:J3269"/>
    <hyperlink ref="E93" location="ALL!J3471:J3481" display="ALL!J3471:J3481"/>
    <hyperlink ref="G93" location="ALL!K4421:K4431" display="ALL!K4421:K4431"/>
    <hyperlink ref="E94" location="ALL!K1020:K1132" display="ALL!K1020:K1132"/>
    <hyperlink ref="E95" location="ALL!L64:L92" display="ALL!L64:L92"/>
    <hyperlink ref="E96" location="ALL!J542:J609" display="ALL!J542:J609"/>
    <hyperlink ref="E97" location="ALL!J2076:J2130" display="ALL!J2076:J2130"/>
    <hyperlink ref="E98" location="ALL!J3741:J3762" display="ALL!J3741:J3762"/>
    <hyperlink ref="E99" location="ALL!L813:L828" display="ALL!L813:L828"/>
    <hyperlink ref="E100" location="ALL!K4421:K4431" display="ALL!K4421:K4431"/>
    <hyperlink ref="E101" location="ALL!L4495:L4506" display="ALL!L4495:L4506"/>
    <hyperlink ref="E102" location="ALL!J543:J549" display="ALL!J543:J549"/>
    <hyperlink ref="G102" location="ALL!L3975:L3982" display="ALL!L3975:L3982"/>
    <hyperlink ref="E103" location="ALL!K272:K303" display="ALL!K272:K303"/>
    <hyperlink ref="E104" location="ALL!K2161:K2199" display="ALL!K2161:K2199"/>
    <hyperlink ref="E105" location="ALL!L950:L1032" display="ALL!L950:L1032"/>
    <hyperlink ref="E106" location="ALL!J5120:J5144" display="ALL!J5120:J5144"/>
    <hyperlink ref="E107" location="ALL!J340:J379" display="ALL!J340:J379"/>
    <hyperlink ref="E108" location="ALL!I249:I303" display="ALL!I249:I303"/>
    <hyperlink ref="E109" location="ALL!L4122:L4132" display="ALL!L4122:L4132"/>
    <hyperlink ref="E110" location="ALL!K1523:K1533" display="ALL!K1523:K1533"/>
    <hyperlink ref="G110" location="ALL!K4028:K4041" display="ALL!K4028:K4041"/>
    <hyperlink ref="E113" location="ALL!J47:J57" display="28/12/1899"/>
    <hyperlink ref="E114" location="ALL!J3390:J3395" display="ALL!J3390:J3395"/>
    <hyperlink ref="G114" location="ALL!J4856:J4861" display="ALL!J4856:J4861"/>
    <hyperlink ref="E115" location="ALL!J1378:J1387" display="ALL!J1378:J1387"/>
    <hyperlink ref="E116" location="ALL!K5090:K5123" display="ALL!K5090:K5123"/>
    <hyperlink ref="E117" location="ALL!L2473:L2501" display="ALL!L2473:L2501"/>
    <hyperlink ref="E118" location="ALL!J5112:J5147" display="ALL!J5112:J5147"/>
    <hyperlink ref="E119" location="ALL!J978:J1006" display="ALL!J978:J1006"/>
    <hyperlink ref="E120" location="ALL!J2649:J2667" display="ALL!J2649:J2667"/>
    <hyperlink ref="G120" location="ALL!J4856:J4873" display="ALL!J4856:J4873"/>
    <hyperlink ref="E121" location="ALL!L1131:L1136" display="ALL!L1131:L1136"/>
    <hyperlink ref="E122" location="ALL!K1539:K1545" display="ALL!K1539:K1545"/>
    <hyperlink ref="E123" location="ALL!J11:J36" display="05/02/1898"/>
    <hyperlink ref="G123" location="ALL!J989:J1010" display="ALL!J989:J1010"/>
    <hyperlink ref="E124" location="ALL!J3262:J3269" display="ALL!J3262:J3269"/>
    <hyperlink ref="E125" location="ALL!J239:J250" display="ALL!J239:J250"/>
    <hyperlink ref="G125" location="ALL!J3469:J3475" display="ALL!J3469:J3475"/>
    <hyperlink ref="I125" location="ALL!J4224:J4231" display="ALL!J4224:J4231"/>
    <hyperlink ref="K125" location="ALL!J4421:J4431" display="ALL!J4421:J4431"/>
    <hyperlink ref="E126" location="ALL!K973:K1132" display="ALL!K973:K1132"/>
    <hyperlink ref="E127" location="ALL!L64:L111" display="ALL!L64:L111"/>
    <hyperlink ref="E128" location="ALL!J542:J609" display="ALL!J542:J609"/>
    <hyperlink ref="E129" location="ALL!J9:J61" display="15/01/1898"/>
    <hyperlink ref="G129" location="ALL!J3446:J3505" display="ALL!J3446:J3505"/>
    <hyperlink ref="E130" location="ALL!J3741:J3762" display="ALL!J3741:J3762"/>
    <hyperlink ref="E131" location="ALL!L813:L828" display="ALL!L813:L828"/>
    <hyperlink ref="E132" location="ALL!K4421:K4431" display="ALL!K4421:K4431"/>
    <hyperlink ref="E133" location="ALL!J5106:J5123" display="ALL!J5106:J5123"/>
    <hyperlink ref="E134" location="ALL!J3975:J3987" display="ALL!J3975:J3987"/>
    <hyperlink ref="E135" location="ALL!J272:J303" display="ALL!J272:J303"/>
    <hyperlink ref="E136" location="ALL!K2161:K2199" display="ALL!K2161:K2199"/>
    <hyperlink ref="E137" location="ALL!L2450:L2545" display="ALL!L2450:L2545"/>
    <hyperlink ref="E138" location="ALL!J5103:J5144" display="ALL!J5103:J5144"/>
    <hyperlink ref="E139" location="ALL!J2507:J2557" display="ALL!J2507:J2557"/>
    <hyperlink ref="E140" location="ALL!J700:J770" display="ALL!J700:J770"/>
    <hyperlink ref="E141" location="ALL!L4122:L4136" display="ALL!L4122:L4136"/>
    <hyperlink ref="E142" location="ALL!K2549:K2564" display="ALL!K2549:K2564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P63"/>
  <sheetViews>
    <sheetView workbookViewId="0">
      <selection activeCell="A1" sqref="A1"/>
    </sheetView>
  </sheetViews>
  <sheetFormatPr baseColWidth="8" defaultRowHeight="15"/>
  <cols>
    <col width="3.28515625" customWidth="1" style="34" min="6" max="67"/>
  </cols>
  <sheetData>
    <row r="1" ht="15.75" customHeight="1" s="34" thickBot="1">
      <c r="E1" s="712" t="n"/>
      <c r="F1" s="712" t="n"/>
      <c r="G1" s="712" t="n"/>
      <c r="H1" s="712" t="n"/>
      <c r="I1" s="712" t="n"/>
      <c r="J1" s="712" t="n"/>
      <c r="K1" s="712" t="n"/>
      <c r="L1" s="712" t="n"/>
      <c r="M1" s="712" t="n"/>
      <c r="N1" s="712" t="n"/>
      <c r="O1" s="712" t="n"/>
      <c r="P1" s="712" t="n"/>
      <c r="Q1" s="712" t="n"/>
      <c r="R1" s="712" t="n"/>
      <c r="S1" s="712" t="n"/>
      <c r="T1" s="712" t="n"/>
      <c r="U1" s="712" t="n"/>
      <c r="V1" s="712" t="n"/>
      <c r="W1" s="712" t="n"/>
      <c r="X1" s="712" t="n"/>
      <c r="Y1" s="712" t="n"/>
      <c r="Z1" s="712" t="n"/>
      <c r="AA1" s="712" t="n"/>
      <c r="AB1" s="712" t="n"/>
      <c r="AC1" s="712" t="n"/>
      <c r="AD1" s="712" t="n"/>
      <c r="AE1" s="712" t="n"/>
      <c r="AF1" s="712" t="n"/>
      <c r="AG1" s="712" t="n"/>
      <c r="AH1" s="712" t="n"/>
      <c r="AI1" s="712" t="n"/>
      <c r="AJ1" s="712" t="n"/>
      <c r="AK1" s="712" t="n"/>
      <c r="AL1" s="712" t="n"/>
      <c r="AM1" s="712" t="n"/>
      <c r="AN1" s="712" t="n"/>
      <c r="AO1" s="712" t="n"/>
      <c r="AP1" s="712" t="n"/>
      <c r="AQ1" s="712" t="n"/>
      <c r="AR1" s="712" t="n"/>
      <c r="AS1" s="712" t="n"/>
      <c r="AT1" s="712" t="n"/>
      <c r="AU1" s="712" t="n"/>
      <c r="AV1" s="712" t="n"/>
      <c r="AW1" s="712" t="n"/>
      <c r="AX1" s="712" t="n"/>
      <c r="AY1" s="712" t="n"/>
      <c r="AZ1" s="712" t="n"/>
      <c r="BA1" s="712" t="n"/>
      <c r="BB1" s="712" t="n"/>
      <c r="BC1" s="712" t="n"/>
      <c r="BD1" s="712" t="n"/>
      <c r="BE1" s="712" t="n"/>
      <c r="BF1" s="712" t="n"/>
      <c r="BG1" s="712" t="n"/>
      <c r="BH1" s="712" t="n"/>
      <c r="BI1" s="712" t="n"/>
      <c r="BJ1" s="712" t="n"/>
      <c r="BK1" s="712" t="n"/>
      <c r="BL1" s="712" t="n"/>
      <c r="BM1" s="712" t="n"/>
      <c r="BN1" s="712" t="n"/>
      <c r="BO1" s="712" t="n"/>
      <c r="BP1" s="712" t="n"/>
    </row>
    <row r="2" ht="15.75" customHeight="1" s="34" thickTop="1">
      <c r="A2" s="710" t="inlineStr">
        <is>
          <t>1958/9</t>
        </is>
      </c>
      <c r="B2" s="710" t="n">
        <v>8</v>
      </c>
      <c r="C2" s="710" t="n">
        <v>4</v>
      </c>
      <c r="D2" s="710" t="n">
        <v>24</v>
      </c>
      <c r="E2" s="712" t="n"/>
      <c r="F2" s="740" t="n"/>
      <c r="G2" s="720" t="n"/>
      <c r="H2" s="720" t="n"/>
      <c r="I2" s="720" t="n"/>
      <c r="J2" s="721" t="n">
        <v>1</v>
      </c>
      <c r="K2" s="720" t="n"/>
      <c r="L2" s="720" t="n"/>
      <c r="M2" s="720" t="n"/>
      <c r="N2" s="720" t="n"/>
      <c r="O2" s="720" t="n"/>
      <c r="P2" s="720" t="n"/>
      <c r="Q2" s="720" t="n"/>
      <c r="R2" s="720" t="n"/>
      <c r="S2" s="720" t="n"/>
      <c r="T2" s="720" t="n"/>
      <c r="U2" s="720" t="n"/>
      <c r="V2" s="720" t="n"/>
      <c r="W2" s="720" t="n"/>
      <c r="X2" s="720" t="n"/>
      <c r="Y2" s="720" t="n"/>
      <c r="Z2" s="720" t="n"/>
      <c r="AA2" s="720" t="n"/>
      <c r="AB2" s="720" t="n"/>
      <c r="AC2" s="720" t="n"/>
      <c r="AD2" s="720" t="n"/>
      <c r="AE2" s="720" t="n"/>
      <c r="AF2" s="720" t="n"/>
      <c r="AG2" s="720" t="n"/>
      <c r="AH2" s="738" t="n">
        <v>1</v>
      </c>
      <c r="AI2" s="720" t="n"/>
      <c r="AJ2" s="720" t="n"/>
      <c r="AK2" s="720" t="n"/>
      <c r="AL2" s="720" t="n"/>
      <c r="AM2" s="720" t="n"/>
      <c r="AN2" s="720" t="n"/>
      <c r="AO2" s="720" t="n"/>
      <c r="AP2" s="720" t="n"/>
      <c r="AQ2" s="720" t="n"/>
      <c r="AR2" s="720" t="n"/>
      <c r="AS2" s="720" t="n"/>
      <c r="AT2" s="720" t="n"/>
      <c r="AU2" s="720" t="n"/>
      <c r="AV2" s="720" t="n"/>
      <c r="AW2" s="720" t="n"/>
      <c r="AX2" s="720" t="n"/>
      <c r="AY2" s="720" t="n"/>
      <c r="AZ2" s="720" t="n"/>
      <c r="BA2" s="720" t="n"/>
      <c r="BB2" s="720" t="n"/>
      <c r="BC2" s="720" t="n"/>
      <c r="BD2" s="720" t="n"/>
      <c r="BE2" s="720" t="n"/>
      <c r="BF2" s="720" t="n"/>
      <c r="BG2" s="720" t="n"/>
      <c r="BH2" s="720" t="n"/>
      <c r="BI2" s="720" t="n"/>
      <c r="BJ2" s="720" t="n"/>
      <c r="BK2" s="738" t="n">
        <v>1</v>
      </c>
      <c r="BL2" s="720" t="n"/>
      <c r="BM2" s="720" t="n"/>
      <c r="BN2" s="720" t="n"/>
      <c r="BO2" s="722" t="n"/>
      <c r="BP2" s="712" t="n"/>
    </row>
    <row r="3">
      <c r="A3" s="710" t="inlineStr">
        <is>
          <t>1959/60</t>
        </is>
      </c>
      <c r="B3" s="710" t="n">
        <v>6</v>
      </c>
      <c r="C3" s="710" t="n">
        <v>4</v>
      </c>
      <c r="D3" s="710" t="n">
        <v>24</v>
      </c>
      <c r="E3" s="712" t="n"/>
      <c r="F3" s="741" t="n"/>
      <c r="G3" s="723" t="n"/>
      <c r="H3" s="723" t="n"/>
      <c r="I3" s="723" t="n"/>
      <c r="J3" s="724" t="n"/>
      <c r="K3" s="723" t="n"/>
      <c r="L3" s="725" t="n">
        <v>2</v>
      </c>
      <c r="M3" s="723" t="n"/>
      <c r="N3" s="723" t="n"/>
      <c r="O3" s="723" t="n"/>
      <c r="P3" s="723" t="n"/>
      <c r="Q3" s="723" t="n"/>
      <c r="R3" s="723" t="n"/>
      <c r="S3" s="723" t="n"/>
      <c r="T3" s="723" t="n"/>
      <c r="U3" s="723" t="n"/>
      <c r="V3" s="723" t="n"/>
      <c r="W3" s="729" t="n">
        <v>2</v>
      </c>
      <c r="X3" s="723" t="n"/>
      <c r="Y3" s="723" t="n"/>
      <c r="Z3" s="723" t="n"/>
      <c r="AA3" s="723" t="n"/>
      <c r="AB3" s="723" t="n"/>
      <c r="AC3" s="723" t="n"/>
      <c r="AD3" s="723" t="n"/>
      <c r="AE3" s="723" t="n"/>
      <c r="AF3" s="723" t="n"/>
      <c r="AG3" s="723" t="n"/>
      <c r="AH3" s="726" t="n"/>
      <c r="AI3" s="723" t="n"/>
      <c r="AJ3" s="723" t="n"/>
      <c r="AK3" s="723" t="n"/>
      <c r="AL3" s="723" t="n"/>
      <c r="AM3" s="723" t="n"/>
      <c r="AN3" s="723" t="n"/>
      <c r="AO3" s="723" t="n"/>
      <c r="AP3" s="723" t="n"/>
      <c r="AQ3" s="723" t="n"/>
      <c r="AR3" s="723" t="n"/>
      <c r="AS3" s="723" t="n"/>
      <c r="AT3" s="723" t="n"/>
      <c r="AU3" s="723" t="n"/>
      <c r="AV3" s="723" t="n"/>
      <c r="AW3" s="723" t="n"/>
      <c r="AX3" s="723" t="n"/>
      <c r="AY3" s="723" t="n"/>
      <c r="AZ3" s="723" t="n"/>
      <c r="BA3" s="729" t="n">
        <v>2</v>
      </c>
      <c r="BB3" s="723" t="n"/>
      <c r="BC3" s="723" t="n"/>
      <c r="BD3" s="723" t="n"/>
      <c r="BE3" s="723" t="n"/>
      <c r="BF3" s="723" t="n"/>
      <c r="BG3" s="723" t="n"/>
      <c r="BH3" s="723" t="n"/>
      <c r="BI3" s="723" t="n"/>
      <c r="BJ3" s="723" t="n"/>
      <c r="BK3" s="726" t="n"/>
      <c r="BL3" s="723" t="n"/>
      <c r="BM3" s="723" t="n"/>
      <c r="BN3" s="723" t="n"/>
      <c r="BO3" s="727" t="n"/>
      <c r="BP3" s="712" t="n"/>
    </row>
    <row r="4">
      <c r="A4" s="710" t="inlineStr">
        <is>
          <t>1960/1</t>
        </is>
      </c>
      <c r="B4" s="710" t="n">
        <v>3</v>
      </c>
      <c r="C4" s="710" t="n">
        <v>4</v>
      </c>
      <c r="D4" s="710" t="n">
        <v>24</v>
      </c>
      <c r="E4" s="712" t="n"/>
      <c r="F4" s="741" t="n"/>
      <c r="G4" s="723" t="n"/>
      <c r="H4" s="729" t="n">
        <v>3</v>
      </c>
      <c r="I4" s="723" t="n"/>
      <c r="J4" s="724" t="n"/>
      <c r="K4" s="723" t="n"/>
      <c r="L4" s="725" t="n"/>
      <c r="M4" s="723" t="n"/>
      <c r="N4" s="723" t="n"/>
      <c r="O4" s="723" t="n"/>
      <c r="P4" s="723" t="n"/>
      <c r="Q4" s="723" t="n"/>
      <c r="R4" s="723" t="n"/>
      <c r="S4" s="723" t="n"/>
      <c r="T4" s="723" t="n"/>
      <c r="U4" s="723" t="n"/>
      <c r="V4" s="723" t="n"/>
      <c r="W4" s="726" t="n"/>
      <c r="X4" s="723" t="n"/>
      <c r="Y4" s="723" t="n"/>
      <c r="Z4" s="723" t="n"/>
      <c r="AA4" s="723" t="n"/>
      <c r="AB4" s="723" t="n"/>
      <c r="AC4" s="723" t="n"/>
      <c r="AD4" s="723" t="n"/>
      <c r="AE4" s="723" t="n"/>
      <c r="AF4" s="723" t="n"/>
      <c r="AG4" s="723" t="n"/>
      <c r="AH4" s="726" t="n"/>
      <c r="AI4" s="723" t="n"/>
      <c r="AJ4" s="723" t="n"/>
      <c r="AK4" s="723" t="n"/>
      <c r="AL4" s="723" t="n"/>
      <c r="AM4" s="723" t="n"/>
      <c r="AN4" s="723" t="n"/>
      <c r="AO4" s="723" t="n"/>
      <c r="AP4" s="723" t="n"/>
      <c r="AQ4" s="723" t="n"/>
      <c r="AR4" s="723" t="n"/>
      <c r="AS4" s="723" t="n"/>
      <c r="AT4" s="723" t="n"/>
      <c r="AU4" s="729" t="n">
        <v>3</v>
      </c>
      <c r="AV4" s="723" t="n"/>
      <c r="AW4" s="723" t="n"/>
      <c r="AX4" s="723" t="n"/>
      <c r="AY4" s="723" t="n"/>
      <c r="AZ4" s="723" t="n"/>
      <c r="BA4" s="726" t="n"/>
      <c r="BB4" s="723" t="n"/>
      <c r="BC4" s="723" t="n"/>
      <c r="BD4" s="723" t="n"/>
      <c r="BE4" s="723" t="n"/>
      <c r="BF4" s="723" t="n"/>
      <c r="BG4" s="723" t="n"/>
      <c r="BH4" s="723" t="n"/>
      <c r="BI4" s="723" t="n"/>
      <c r="BJ4" s="723" t="n"/>
      <c r="BK4" s="726" t="n"/>
      <c r="BL4" s="723" t="n"/>
      <c r="BM4" s="723" t="n"/>
      <c r="BN4" s="723" t="n"/>
      <c r="BO4" s="727" t="n"/>
      <c r="BP4" s="712" t="n"/>
    </row>
    <row r="5">
      <c r="A5" s="710" t="inlineStr">
        <is>
          <t>1961/2</t>
        </is>
      </c>
      <c r="B5" s="710" t="n">
        <v>8</v>
      </c>
      <c r="C5" s="710" t="n">
        <v>3</v>
      </c>
      <c r="D5" s="710" t="n">
        <v>24</v>
      </c>
      <c r="E5" s="712" t="n"/>
      <c r="F5" s="741" t="n"/>
      <c r="G5" s="723" t="n"/>
      <c r="H5" s="726" t="n"/>
      <c r="I5" s="723" t="n"/>
      <c r="J5" s="724" t="n"/>
      <c r="K5" s="723" t="n"/>
      <c r="L5" s="725" t="n"/>
      <c r="M5" s="723" t="n"/>
      <c r="N5" s="723" t="n"/>
      <c r="O5" s="723" t="n"/>
      <c r="P5" s="723" t="n"/>
      <c r="Q5" s="723" t="n"/>
      <c r="R5" s="723" t="n"/>
      <c r="S5" s="723" t="n"/>
      <c r="T5" s="723" t="n"/>
      <c r="U5" s="723" t="n"/>
      <c r="V5" s="723" t="n"/>
      <c r="W5" s="726" t="n"/>
      <c r="X5" s="723" t="n"/>
      <c r="Y5" s="723" t="n"/>
      <c r="Z5" s="723" t="n"/>
      <c r="AA5" s="723" t="n"/>
      <c r="AB5" s="723" t="n"/>
      <c r="AC5" s="723" t="n"/>
      <c r="AD5" s="723" t="n"/>
      <c r="AE5" s="723" t="n"/>
      <c r="AF5" s="723" t="n"/>
      <c r="AG5" s="723" t="n"/>
      <c r="AH5" s="726" t="n"/>
      <c r="AI5" s="723" t="n"/>
      <c r="AJ5" s="723" t="n"/>
      <c r="AK5" s="723" t="n"/>
      <c r="AL5" s="723" t="n"/>
      <c r="AM5" s="723" t="n"/>
      <c r="AN5" s="723" t="n"/>
      <c r="AO5" s="723" t="n"/>
      <c r="AP5" s="723" t="n"/>
      <c r="AQ5" s="723" t="n"/>
      <c r="AR5" s="729" t="n">
        <v>4</v>
      </c>
      <c r="AS5" s="728" t="n">
        <v>4</v>
      </c>
      <c r="AT5" s="723" t="n"/>
      <c r="AU5" s="726" t="n"/>
      <c r="AV5" s="723" t="n"/>
      <c r="AW5" s="723" t="n"/>
      <c r="AX5" s="723" t="n"/>
      <c r="AY5" s="723" t="n"/>
      <c r="AZ5" s="723" t="n"/>
      <c r="BA5" s="726" t="n"/>
      <c r="BB5" s="723" t="n"/>
      <c r="BC5" s="723" t="n"/>
      <c r="BD5" s="723" t="n"/>
      <c r="BE5" s="723" t="n"/>
      <c r="BF5" s="723" t="n"/>
      <c r="BG5" s="723" t="n"/>
      <c r="BH5" s="723" t="n"/>
      <c r="BI5" s="723" t="n"/>
      <c r="BJ5" s="723" t="n"/>
      <c r="BK5" s="726" t="n"/>
      <c r="BL5" s="723" t="n"/>
      <c r="BM5" s="723" t="n"/>
      <c r="BN5" s="723" t="n"/>
      <c r="BO5" s="727" t="n"/>
      <c r="BP5" s="712" t="n"/>
    </row>
    <row r="6">
      <c r="A6" s="710" t="inlineStr">
        <is>
          <t>1962/3</t>
        </is>
      </c>
      <c r="B6" s="710" t="n">
        <v>1</v>
      </c>
      <c r="C6" s="710" t="n">
        <v>3</v>
      </c>
      <c r="D6" s="710" t="n">
        <v>24</v>
      </c>
      <c r="E6" s="712" t="n"/>
      <c r="F6" s="741" t="n"/>
      <c r="G6" s="723" t="n"/>
      <c r="H6" s="726" t="n"/>
      <c r="I6" s="723" t="n"/>
      <c r="J6" s="724" t="n"/>
      <c r="K6" s="723" t="n"/>
      <c r="L6" s="725" t="n"/>
      <c r="M6" s="723" t="n"/>
      <c r="N6" s="723" t="n"/>
      <c r="O6" s="723" t="n"/>
      <c r="P6" s="723" t="n"/>
      <c r="Q6" s="723" t="n"/>
      <c r="R6" s="723" t="n"/>
      <c r="S6" s="723" t="n"/>
      <c r="T6" s="723" t="n"/>
      <c r="U6" s="729" t="n">
        <v>5</v>
      </c>
      <c r="V6" s="723" t="n"/>
      <c r="W6" s="726" t="n"/>
      <c r="X6" s="723" t="n"/>
      <c r="Y6" s="723" t="n"/>
      <c r="Z6" s="723" t="n"/>
      <c r="AA6" s="723" t="n"/>
      <c r="AB6" s="723" t="n"/>
      <c r="AC6" s="723" t="n"/>
      <c r="AD6" s="723" t="n"/>
      <c r="AE6" s="723" t="n"/>
      <c r="AF6" s="723" t="n"/>
      <c r="AG6" s="723" t="n"/>
      <c r="AH6" s="726" t="n"/>
      <c r="AI6" s="723" t="n"/>
      <c r="AJ6" s="723" t="n"/>
      <c r="AK6" s="723" t="n"/>
      <c r="AL6" s="723" t="n"/>
      <c r="AM6" s="723" t="n"/>
      <c r="AN6" s="723" t="n"/>
      <c r="AO6" s="723" t="n"/>
      <c r="AP6" s="723" t="n"/>
      <c r="AQ6" s="723" t="n"/>
      <c r="AR6" s="726" t="n"/>
      <c r="AS6" s="728" t="n"/>
      <c r="AT6" s="723" t="n"/>
      <c r="AU6" s="726" t="n"/>
      <c r="AV6" s="723" t="n"/>
      <c r="AW6" s="723" t="n"/>
      <c r="AX6" s="723" t="n"/>
      <c r="AY6" s="723" t="n"/>
      <c r="AZ6" s="723" t="n"/>
      <c r="BA6" s="726" t="n"/>
      <c r="BB6" s="723" t="n"/>
      <c r="BC6" s="723" t="n"/>
      <c r="BD6" s="723" t="n"/>
      <c r="BE6" s="723" t="n"/>
      <c r="BF6" s="723" t="n"/>
      <c r="BG6" s="723" t="n"/>
      <c r="BH6" s="723" t="n"/>
      <c r="BI6" s="723" t="n"/>
      <c r="BJ6" s="723" t="n"/>
      <c r="BK6" s="726" t="n"/>
      <c r="BL6" s="723" t="n"/>
      <c r="BM6" s="723" t="n"/>
      <c r="BN6" s="723" t="n"/>
      <c r="BO6" s="727" t="n"/>
      <c r="BP6" s="712" t="n"/>
    </row>
    <row r="7">
      <c r="A7" s="710" t="inlineStr">
        <is>
          <t>1963/4</t>
        </is>
      </c>
      <c r="B7" s="710" t="n">
        <v>11</v>
      </c>
      <c r="C7" s="710" t="n">
        <v>2</v>
      </c>
      <c r="D7" s="710" t="n">
        <v>22</v>
      </c>
      <c r="E7" s="712" t="n"/>
      <c r="F7" s="741" t="n"/>
      <c r="G7" s="729" t="n">
        <v>6</v>
      </c>
      <c r="H7" s="726" t="n"/>
      <c r="I7" s="723" t="n"/>
      <c r="J7" s="724" t="n"/>
      <c r="K7" s="723" t="n"/>
      <c r="L7" s="725" t="n"/>
      <c r="M7" s="723" t="n"/>
      <c r="N7" s="723" t="n"/>
      <c r="O7" s="723" t="n"/>
      <c r="P7" s="723" t="n"/>
      <c r="Q7" s="723" t="n"/>
      <c r="R7" s="723" t="n"/>
      <c r="S7" s="723" t="n"/>
      <c r="T7" s="723" t="n"/>
      <c r="U7" s="726" t="n"/>
      <c r="V7" s="723" t="n"/>
      <c r="W7" s="726" t="n"/>
      <c r="X7" s="723" t="n"/>
      <c r="Y7" s="723" t="n"/>
      <c r="Z7" s="723" t="n"/>
      <c r="AA7" s="723" t="n"/>
      <c r="AB7" s="723" t="n"/>
      <c r="AC7" s="723" t="n"/>
      <c r="AD7" s="723" t="n"/>
      <c r="AE7" s="723" t="n"/>
      <c r="AF7" s="723" t="n"/>
      <c r="AG7" s="723" t="n"/>
      <c r="AH7" s="726" t="n"/>
      <c r="AI7" s="728" t="n">
        <v>6</v>
      </c>
      <c r="AJ7" s="723" t="n"/>
      <c r="AK7" s="723" t="n"/>
      <c r="AL7" s="723" t="n"/>
      <c r="AM7" s="723" t="n"/>
      <c r="AN7" s="723" t="n"/>
      <c r="AO7" s="723" t="n"/>
      <c r="AP7" s="723" t="n"/>
      <c r="AQ7" s="723" t="n"/>
      <c r="AR7" s="726" t="n"/>
      <c r="AS7" s="728" t="n"/>
      <c r="AT7" s="723" t="n"/>
      <c r="AU7" s="726" t="n"/>
      <c r="AV7" s="723" t="n"/>
      <c r="AW7" s="723" t="n"/>
      <c r="AX7" s="723" t="n"/>
      <c r="AY7" s="729" t="n">
        <v>6</v>
      </c>
      <c r="AZ7" s="723" t="n"/>
      <c r="BA7" s="726" t="n"/>
      <c r="BB7" s="723" t="n"/>
      <c r="BC7" s="723" t="n"/>
      <c r="BD7" s="723" t="n"/>
      <c r="BE7" s="723" t="n"/>
      <c r="BF7" s="723" t="n"/>
      <c r="BG7" s="723" t="n"/>
      <c r="BH7" s="729" t="n">
        <v>6</v>
      </c>
      <c r="BI7" s="723" t="n"/>
      <c r="BJ7" s="723" t="n"/>
      <c r="BK7" s="726" t="n"/>
      <c r="BL7" s="723" t="n"/>
      <c r="BM7" s="723" t="n"/>
      <c r="BN7" s="723" t="n"/>
      <c r="BO7" s="727" t="n"/>
      <c r="BP7" s="712" t="n"/>
    </row>
    <row r="8">
      <c r="A8" s="710" t="inlineStr">
        <is>
          <t>1964/5</t>
        </is>
      </c>
      <c r="B8" s="710" t="n">
        <v>2</v>
      </c>
      <c r="C8" s="710" t="n">
        <v>2</v>
      </c>
      <c r="D8" s="710" t="n">
        <v>22</v>
      </c>
      <c r="E8" s="712" t="n"/>
      <c r="F8" s="741" t="n"/>
      <c r="G8" s="726" t="n"/>
      <c r="H8" s="726" t="n"/>
      <c r="I8" s="723" t="n"/>
      <c r="J8" s="724" t="n"/>
      <c r="K8" s="723" t="n"/>
      <c r="L8" s="725" t="n"/>
      <c r="M8" s="723" t="n"/>
      <c r="N8" s="723" t="n"/>
      <c r="O8" s="723" t="n"/>
      <c r="P8" s="723" t="n"/>
      <c r="Q8" s="723" t="n"/>
      <c r="R8" s="729" t="n">
        <v>7</v>
      </c>
      <c r="S8" s="723" t="n"/>
      <c r="T8" s="723" t="n"/>
      <c r="U8" s="726" t="n"/>
      <c r="V8" s="723" t="n"/>
      <c r="W8" s="726" t="n"/>
      <c r="X8" s="723" t="n"/>
      <c r="Y8" s="723" t="n"/>
      <c r="Z8" s="723" t="n"/>
      <c r="AA8" s="723" t="n"/>
      <c r="AB8" s="723" t="n"/>
      <c r="AC8" s="723" t="n"/>
      <c r="AD8" s="723" t="n"/>
      <c r="AE8" s="723" t="n"/>
      <c r="AF8" s="723" t="n"/>
      <c r="AG8" s="723" t="n"/>
      <c r="AH8" s="726" t="n"/>
      <c r="AI8" s="728" t="n"/>
      <c r="AJ8" s="723" t="n"/>
      <c r="AK8" s="723" t="n"/>
      <c r="AL8" s="723" t="n"/>
      <c r="AM8" s="723" t="n"/>
      <c r="AN8" s="723" t="n"/>
      <c r="AO8" s="723" t="n"/>
      <c r="AP8" s="723" t="n"/>
      <c r="AQ8" s="723" t="n"/>
      <c r="AR8" s="726" t="n"/>
      <c r="AS8" s="728" t="n"/>
      <c r="AT8" s="723" t="n"/>
      <c r="AU8" s="726" t="n"/>
      <c r="AV8" s="723" t="n"/>
      <c r="AW8" s="723" t="n"/>
      <c r="AX8" s="723" t="n"/>
      <c r="AY8" s="726" t="n"/>
      <c r="AZ8" s="729" t="n">
        <v>7</v>
      </c>
      <c r="BA8" s="726" t="n"/>
      <c r="BB8" s="723" t="n"/>
      <c r="BC8" s="723" t="n"/>
      <c r="BD8" s="723" t="n"/>
      <c r="BE8" s="723" t="n"/>
      <c r="BF8" s="723" t="n"/>
      <c r="BG8" s="723" t="n"/>
      <c r="BH8" s="726" t="n"/>
      <c r="BI8" s="723" t="n"/>
      <c r="BJ8" s="723" t="n"/>
      <c r="BK8" s="726" t="n"/>
      <c r="BL8" s="723" t="n"/>
      <c r="BM8" s="723" t="n"/>
      <c r="BN8" s="723" t="n"/>
      <c r="BO8" s="739" t="n">
        <v>7</v>
      </c>
      <c r="BP8" s="712" t="n"/>
    </row>
    <row r="9">
      <c r="A9" s="710" t="inlineStr">
        <is>
          <t>1965/6</t>
        </is>
      </c>
      <c r="B9" s="710" t="n">
        <v>21</v>
      </c>
      <c r="C9" s="710" t="n">
        <v>1</v>
      </c>
      <c r="D9" s="710" t="n">
        <v>22</v>
      </c>
      <c r="E9" s="712" t="n"/>
      <c r="F9" s="742" t="n">
        <v>8</v>
      </c>
      <c r="G9" s="726" t="n"/>
      <c r="H9" s="726" t="n"/>
      <c r="I9" s="724" t="n">
        <v>8</v>
      </c>
      <c r="J9" s="724" t="n"/>
      <c r="K9" s="723" t="n"/>
      <c r="L9" s="725" t="n"/>
      <c r="M9" s="723" t="n"/>
      <c r="N9" s="723" t="n"/>
      <c r="O9" s="723" t="n"/>
      <c r="P9" s="723" t="n"/>
      <c r="Q9" s="723" t="n"/>
      <c r="R9" s="726" t="n"/>
      <c r="S9" s="723" t="n"/>
      <c r="T9" s="723" t="n"/>
      <c r="U9" s="726" t="n"/>
      <c r="V9" s="723" t="n"/>
      <c r="W9" s="726" t="n"/>
      <c r="X9" s="723" t="n"/>
      <c r="Y9" s="723" t="n"/>
      <c r="Z9" s="723" t="n"/>
      <c r="AA9" s="723" t="n"/>
      <c r="AB9" s="723" t="n"/>
      <c r="AC9" s="723" t="n"/>
      <c r="AD9" s="723" t="n"/>
      <c r="AE9" s="723" t="n"/>
      <c r="AF9" s="723" t="n"/>
      <c r="AG9" s="729" t="n">
        <v>8</v>
      </c>
      <c r="AH9" s="726" t="n"/>
      <c r="AI9" s="728" t="n"/>
      <c r="AJ9" s="723" t="n"/>
      <c r="AK9" s="723" t="n"/>
      <c r="AL9" s="723" t="n"/>
      <c r="AM9" s="723" t="n"/>
      <c r="AN9" s="723" t="n"/>
      <c r="AO9" s="723" t="n"/>
      <c r="AP9" s="723" t="n"/>
      <c r="AQ9" s="723" t="n"/>
      <c r="AR9" s="726" t="n"/>
      <c r="AS9" s="728" t="n"/>
      <c r="AT9" s="723" t="n"/>
      <c r="AU9" s="726" t="n"/>
      <c r="AV9" s="723" t="n"/>
      <c r="AW9" s="723" t="n"/>
      <c r="AX9" s="723" t="n"/>
      <c r="AY9" s="726" t="n"/>
      <c r="AZ9" s="726" t="n"/>
      <c r="BA9" s="726" t="n"/>
      <c r="BB9" s="723" t="n"/>
      <c r="BC9" s="723" t="n"/>
      <c r="BD9" s="723" t="n"/>
      <c r="BE9" s="723" t="n"/>
      <c r="BF9" s="723" t="n"/>
      <c r="BG9" s="723" t="n"/>
      <c r="BH9" s="726" t="n"/>
      <c r="BI9" s="723" t="n"/>
      <c r="BJ9" s="723" t="n"/>
      <c r="BK9" s="726" t="n"/>
      <c r="BL9" s="723" t="n"/>
      <c r="BM9" s="723" t="n"/>
      <c r="BN9" s="723" t="n"/>
      <c r="BO9" s="730" t="n"/>
      <c r="BP9" s="712" t="n"/>
    </row>
    <row r="10">
      <c r="A10" s="710" t="inlineStr">
        <is>
          <t>1966/7</t>
        </is>
      </c>
      <c r="B10" s="710" t="n">
        <v>21</v>
      </c>
      <c r="C10" s="710" t="n">
        <v>2</v>
      </c>
      <c r="D10" s="710" t="n">
        <v>22</v>
      </c>
      <c r="E10" s="712" t="n"/>
      <c r="F10" s="743" t="n"/>
      <c r="G10" s="726" t="n"/>
      <c r="H10" s="726" t="n"/>
      <c r="I10" s="724" t="n"/>
      <c r="J10" s="724" t="n"/>
      <c r="K10" s="723" t="n"/>
      <c r="L10" s="725" t="n"/>
      <c r="M10" s="723" t="n"/>
      <c r="N10" s="723" t="n"/>
      <c r="O10" s="723" t="n"/>
      <c r="P10" s="723" t="n"/>
      <c r="Q10" s="723" t="n"/>
      <c r="R10" s="726" t="n"/>
      <c r="S10" s="723" t="n"/>
      <c r="T10" s="723" t="n"/>
      <c r="U10" s="726" t="n"/>
      <c r="V10" s="723" t="n"/>
      <c r="W10" s="726" t="n"/>
      <c r="X10" s="723" t="n"/>
      <c r="Y10" s="723" t="n"/>
      <c r="Z10" s="723" t="n"/>
      <c r="AA10" s="723" t="n"/>
      <c r="AB10" s="723" t="n"/>
      <c r="AC10" s="723" t="n"/>
      <c r="AD10" s="723" t="n"/>
      <c r="AE10" s="723" t="n"/>
      <c r="AF10" s="723" t="n"/>
      <c r="AG10" s="726" t="n"/>
      <c r="AH10" s="726" t="n"/>
      <c r="AI10" s="728" t="n"/>
      <c r="AJ10" s="723" t="n"/>
      <c r="AK10" s="723" t="n"/>
      <c r="AL10" s="723" t="n"/>
      <c r="AM10" s="723" t="n"/>
      <c r="AN10" s="723" t="n"/>
      <c r="AO10" s="723" t="n"/>
      <c r="AP10" s="723" t="n"/>
      <c r="AQ10" s="723" t="n"/>
      <c r="AR10" s="726" t="n"/>
      <c r="AS10" s="728" t="n"/>
      <c r="AT10" s="723" t="n"/>
      <c r="AU10" s="726" t="n"/>
      <c r="AV10" s="723" t="n"/>
      <c r="AW10" s="723" t="n"/>
      <c r="AX10" s="723" t="n"/>
      <c r="AY10" s="726" t="n"/>
      <c r="AZ10" s="726" t="n"/>
      <c r="BA10" s="726" t="n"/>
      <c r="BB10" s="723" t="n"/>
      <c r="BC10" s="728" t="n">
        <v>9</v>
      </c>
      <c r="BD10" s="723" t="n"/>
      <c r="BE10" s="723" t="n"/>
      <c r="BF10" s="723" t="n"/>
      <c r="BG10" s="723" t="n"/>
      <c r="BH10" s="726" t="n"/>
      <c r="BI10" s="723" t="n"/>
      <c r="BJ10" s="723" t="n"/>
      <c r="BK10" s="726" t="n"/>
      <c r="BL10" s="723" t="n"/>
      <c r="BM10" s="723" t="n"/>
      <c r="BN10" s="723" t="n"/>
      <c r="BO10" s="730" t="n"/>
      <c r="BP10" s="712" t="n"/>
    </row>
    <row r="11">
      <c r="A11" s="710" t="inlineStr">
        <is>
          <t>1967/8</t>
        </is>
      </c>
      <c r="B11" s="710" t="n">
        <v>18</v>
      </c>
      <c r="C11" s="710" t="n">
        <v>3</v>
      </c>
      <c r="D11" s="710" t="n">
        <v>24</v>
      </c>
      <c r="E11" s="712" t="n"/>
      <c r="F11" s="743" t="n"/>
      <c r="G11" s="726" t="n"/>
      <c r="H11" s="726" t="n"/>
      <c r="I11" s="724" t="n"/>
      <c r="J11" s="724" t="n"/>
      <c r="K11" s="723" t="n"/>
      <c r="L11" s="725" t="n"/>
      <c r="M11" s="723" t="n"/>
      <c r="N11" s="723" t="n"/>
      <c r="O11" s="723" t="n"/>
      <c r="P11" s="723" t="n"/>
      <c r="Q11" s="723" t="n"/>
      <c r="R11" s="726" t="n"/>
      <c r="S11" s="723" t="n"/>
      <c r="T11" s="723" t="n"/>
      <c r="U11" s="726" t="n"/>
      <c r="V11" s="723" t="n"/>
      <c r="W11" s="726" t="n"/>
      <c r="X11" s="723" t="n"/>
      <c r="Y11" s="729" t="n">
        <v>10</v>
      </c>
      <c r="Z11" s="723" t="n"/>
      <c r="AA11" s="723" t="n"/>
      <c r="AB11" s="729" t="n">
        <v>10</v>
      </c>
      <c r="AC11" s="723" t="n"/>
      <c r="AD11" s="723" t="n"/>
      <c r="AE11" s="723" t="n"/>
      <c r="AF11" s="723" t="n"/>
      <c r="AG11" s="726" t="n"/>
      <c r="AH11" s="726" t="n"/>
      <c r="AI11" s="728" t="n"/>
      <c r="AJ11" s="723" t="n"/>
      <c r="AK11" s="723" t="n"/>
      <c r="AL11" s="729" t="n">
        <v>10</v>
      </c>
      <c r="AM11" s="723" t="n"/>
      <c r="AN11" s="723" t="n"/>
      <c r="AO11" s="723" t="n"/>
      <c r="AP11" s="723" t="n"/>
      <c r="AQ11" s="723" t="n"/>
      <c r="AR11" s="726" t="n"/>
      <c r="AS11" s="728" t="n"/>
      <c r="AT11" s="723" t="n"/>
      <c r="AU11" s="726" t="n"/>
      <c r="AV11" s="723" t="n"/>
      <c r="AW11" s="723" t="n"/>
      <c r="AX11" s="723" t="n"/>
      <c r="AY11" s="726" t="n"/>
      <c r="AZ11" s="726" t="n"/>
      <c r="BA11" s="726" t="n"/>
      <c r="BB11" s="723" t="n"/>
      <c r="BC11" s="728" t="n"/>
      <c r="BD11" s="723" t="n"/>
      <c r="BE11" s="723" t="n"/>
      <c r="BF11" s="723" t="n"/>
      <c r="BG11" s="723" t="n"/>
      <c r="BH11" s="726" t="n"/>
      <c r="BI11" s="723" t="n"/>
      <c r="BJ11" s="723" t="n"/>
      <c r="BK11" s="726" t="n"/>
      <c r="BL11" s="723" t="n"/>
      <c r="BM11" s="723" t="n"/>
      <c r="BN11" s="723" t="n"/>
      <c r="BO11" s="730" t="n"/>
      <c r="BP11" s="712" t="n"/>
    </row>
    <row r="12">
      <c r="A12" s="710" t="inlineStr">
        <is>
          <t>1968/9</t>
        </is>
      </c>
      <c r="B12" s="710" t="n">
        <v>21</v>
      </c>
      <c r="C12" s="710" t="n">
        <v>3</v>
      </c>
      <c r="D12" s="710" t="n">
        <v>24</v>
      </c>
      <c r="E12" s="712" t="n"/>
      <c r="F12" s="743" t="n"/>
      <c r="G12" s="726" t="n"/>
      <c r="H12" s="726" t="n"/>
      <c r="I12" s="724" t="n"/>
      <c r="J12" s="724" t="n"/>
      <c r="K12" s="725" t="n">
        <v>11</v>
      </c>
      <c r="L12" s="725" t="n"/>
      <c r="M12" s="723" t="n"/>
      <c r="N12" s="723" t="n"/>
      <c r="O12" s="723" t="n"/>
      <c r="P12" s="723" t="n"/>
      <c r="Q12" s="723" t="n"/>
      <c r="R12" s="726" t="n"/>
      <c r="S12" s="723" t="n"/>
      <c r="T12" s="723" t="n"/>
      <c r="U12" s="726" t="n"/>
      <c r="V12" s="723" t="n"/>
      <c r="W12" s="726" t="n"/>
      <c r="X12" s="723" t="n"/>
      <c r="Y12" s="726" t="n"/>
      <c r="Z12" s="723" t="n"/>
      <c r="AA12" s="723" t="n"/>
      <c r="AB12" s="726" t="n"/>
      <c r="AC12" s="723" t="n"/>
      <c r="AD12" s="723" t="n"/>
      <c r="AE12" s="723" t="n"/>
      <c r="AF12" s="723" t="n"/>
      <c r="AG12" s="726" t="n"/>
      <c r="AH12" s="726" t="n"/>
      <c r="AI12" s="728" t="n"/>
      <c r="AJ12" s="723" t="n"/>
      <c r="AK12" s="723" t="n"/>
      <c r="AL12" s="726" t="n"/>
      <c r="AM12" s="723" t="n"/>
      <c r="AN12" s="723" t="n"/>
      <c r="AO12" s="723" t="n"/>
      <c r="AP12" s="723" t="n"/>
      <c r="AQ12" s="729" t="n">
        <v>11</v>
      </c>
      <c r="AR12" s="726" t="n"/>
      <c r="AS12" s="728" t="n"/>
      <c r="AT12" s="723" t="n"/>
      <c r="AU12" s="726" t="n"/>
      <c r="AV12" s="723" t="n"/>
      <c r="AW12" s="723" t="n"/>
      <c r="AX12" s="723" t="n"/>
      <c r="AY12" s="726" t="n"/>
      <c r="AZ12" s="726" t="n"/>
      <c r="BA12" s="726" t="n"/>
      <c r="BB12" s="723" t="n"/>
      <c r="BC12" s="728" t="n"/>
      <c r="BD12" s="723" t="n"/>
      <c r="BE12" s="729" t="n">
        <v>11</v>
      </c>
      <c r="BF12" s="723" t="n"/>
      <c r="BG12" s="723" t="n"/>
      <c r="BH12" s="726" t="n"/>
      <c r="BI12" s="723" t="n"/>
      <c r="BJ12" s="723" t="n"/>
      <c r="BK12" s="726" t="n"/>
      <c r="BL12" s="723" t="n"/>
      <c r="BM12" s="723" t="n"/>
      <c r="BN12" s="723" t="n"/>
      <c r="BO12" s="730" t="n"/>
      <c r="BP12" s="712" t="n"/>
    </row>
    <row r="13">
      <c r="A13" s="710" t="inlineStr">
        <is>
          <t>1969/70</t>
        </is>
      </c>
      <c r="B13" s="710" t="n">
        <v>14</v>
      </c>
      <c r="C13" s="710" t="n">
        <v>4</v>
      </c>
      <c r="D13" s="710" t="n">
        <v>24</v>
      </c>
      <c r="E13" s="712" t="n"/>
      <c r="F13" s="743" t="n"/>
      <c r="G13" s="726" t="n"/>
      <c r="H13" s="726" t="n"/>
      <c r="I13" s="724" t="n"/>
      <c r="J13" s="724" t="n"/>
      <c r="K13" s="725" t="n"/>
      <c r="L13" s="725" t="n"/>
      <c r="M13" s="723" t="n"/>
      <c r="N13" s="723" t="n"/>
      <c r="O13" s="723" t="n"/>
      <c r="P13" s="723" t="n"/>
      <c r="Q13" s="723" t="n"/>
      <c r="R13" s="726" t="n"/>
      <c r="S13" s="723" t="n"/>
      <c r="T13" s="723" t="n"/>
      <c r="U13" s="726" t="n"/>
      <c r="V13" s="723" t="n"/>
      <c r="W13" s="726" t="n"/>
      <c r="X13" s="723" t="n"/>
      <c r="Y13" s="726" t="n"/>
      <c r="Z13" s="723" t="n"/>
      <c r="AA13" s="723" t="n"/>
      <c r="AB13" s="726" t="n"/>
      <c r="AC13" s="723" t="n"/>
      <c r="AD13" s="723" t="n"/>
      <c r="AE13" s="723" t="n"/>
      <c r="AF13" s="723" t="n"/>
      <c r="AG13" s="726" t="n"/>
      <c r="AH13" s="726" t="n"/>
      <c r="AI13" s="728" t="n"/>
      <c r="AJ13" s="723" t="n"/>
      <c r="AK13" s="723" t="n"/>
      <c r="AL13" s="726" t="n"/>
      <c r="AM13" s="723" t="n"/>
      <c r="AN13" s="723" t="n"/>
      <c r="AO13" s="723" t="n"/>
      <c r="AP13" s="723" t="n"/>
      <c r="AQ13" s="726" t="n"/>
      <c r="AR13" s="726" t="n"/>
      <c r="AS13" s="728" t="n"/>
      <c r="AT13" s="723" t="n"/>
      <c r="AU13" s="726" t="n"/>
      <c r="AV13" s="723" t="n"/>
      <c r="AW13" s="723" t="n"/>
      <c r="AX13" s="723" t="n"/>
      <c r="AY13" s="726" t="n"/>
      <c r="AZ13" s="726" t="n"/>
      <c r="BA13" s="726" t="n"/>
      <c r="BB13" s="723" t="n"/>
      <c r="BC13" s="728" t="n"/>
      <c r="BD13" s="723" t="n"/>
      <c r="BE13" s="726" t="n"/>
      <c r="BF13" s="723" t="n"/>
      <c r="BG13" s="723" t="n"/>
      <c r="BH13" s="726" t="n"/>
      <c r="BI13" s="723" t="n"/>
      <c r="BJ13" s="729" t="n">
        <v>12</v>
      </c>
      <c r="BK13" s="726" t="n"/>
      <c r="BL13" s="723" t="n"/>
      <c r="BM13" s="723" t="n"/>
      <c r="BN13" s="723" t="n"/>
      <c r="BO13" s="730" t="n"/>
      <c r="BP13" s="712" t="n"/>
    </row>
    <row r="14">
      <c r="A14" s="710" t="inlineStr">
        <is>
          <t>1970/1</t>
        </is>
      </c>
      <c r="B14" s="710" t="n">
        <v>7</v>
      </c>
      <c r="C14" s="710" t="n">
        <v>4</v>
      </c>
      <c r="D14" s="710" t="n">
        <v>24</v>
      </c>
      <c r="E14" s="712" t="n"/>
      <c r="F14" s="743" t="n"/>
      <c r="G14" s="726" t="n"/>
      <c r="H14" s="726" t="n"/>
      <c r="I14" s="724" t="n"/>
      <c r="J14" s="724" t="n"/>
      <c r="K14" s="725" t="n"/>
      <c r="L14" s="725" t="n"/>
      <c r="M14" s="723" t="n"/>
      <c r="N14" s="723" t="n"/>
      <c r="O14" s="723" t="n"/>
      <c r="P14" s="723" t="n"/>
      <c r="Q14" s="723" t="n"/>
      <c r="R14" s="726" t="n"/>
      <c r="S14" s="723" t="n"/>
      <c r="T14" s="723" t="n"/>
      <c r="U14" s="726" t="n"/>
      <c r="V14" s="723" t="n"/>
      <c r="W14" s="726" t="n"/>
      <c r="X14" s="723" t="n"/>
      <c r="Y14" s="726" t="n"/>
      <c r="Z14" s="723" t="n"/>
      <c r="AA14" s="729" t="n">
        <v>13</v>
      </c>
      <c r="AB14" s="726" t="n"/>
      <c r="AC14" s="723" t="n"/>
      <c r="AD14" s="723" t="n"/>
      <c r="AE14" s="723" t="n"/>
      <c r="AF14" s="723" t="n"/>
      <c r="AG14" s="726" t="n"/>
      <c r="AH14" s="726" t="n"/>
      <c r="AI14" s="728" t="n"/>
      <c r="AJ14" s="723" t="n"/>
      <c r="AK14" s="723" t="n"/>
      <c r="AL14" s="726" t="n"/>
      <c r="AM14" s="723" t="n"/>
      <c r="AN14" s="723" t="n"/>
      <c r="AO14" s="723" t="n"/>
      <c r="AP14" s="723" t="n"/>
      <c r="AQ14" s="726" t="n"/>
      <c r="AR14" s="726" t="n"/>
      <c r="AS14" s="728" t="n"/>
      <c r="AT14" s="723" t="n"/>
      <c r="AU14" s="726" t="n"/>
      <c r="AV14" s="723" t="n"/>
      <c r="AW14" s="723" t="n"/>
      <c r="AX14" s="723" t="n"/>
      <c r="AY14" s="726" t="n"/>
      <c r="AZ14" s="726" t="n"/>
      <c r="BA14" s="726" t="n"/>
      <c r="BB14" s="723" t="n"/>
      <c r="BC14" s="728" t="n"/>
      <c r="BD14" s="723" t="n"/>
      <c r="BE14" s="726" t="n"/>
      <c r="BF14" s="723" t="n"/>
      <c r="BG14" s="723" t="n"/>
      <c r="BH14" s="726" t="n"/>
      <c r="BI14" s="723" t="n"/>
      <c r="BJ14" s="726" t="n"/>
      <c r="BK14" s="726" t="n"/>
      <c r="BL14" s="723" t="n"/>
      <c r="BM14" s="723" t="n"/>
      <c r="BN14" s="723" t="n"/>
      <c r="BO14" s="730" t="n"/>
      <c r="BP14" s="712" t="n"/>
    </row>
    <row r="15">
      <c r="A15" s="710" t="inlineStr">
        <is>
          <t>1971/2</t>
        </is>
      </c>
      <c r="B15" s="710" t="n">
        <v>21</v>
      </c>
      <c r="C15" s="710" t="n">
        <v>4</v>
      </c>
      <c r="D15" s="710" t="n">
        <v>24</v>
      </c>
      <c r="E15" s="712" t="n"/>
      <c r="F15" s="743" t="n"/>
      <c r="G15" s="726" t="n"/>
      <c r="H15" s="726" t="n"/>
      <c r="I15" s="724" t="n"/>
      <c r="J15" s="724" t="n"/>
      <c r="K15" s="725" t="n"/>
      <c r="L15" s="725" t="n"/>
      <c r="M15" s="723" t="n"/>
      <c r="N15" s="723" t="n"/>
      <c r="O15" s="723" t="n"/>
      <c r="P15" s="723" t="n"/>
      <c r="Q15" s="729" t="n">
        <v>14</v>
      </c>
      <c r="R15" s="726" t="n"/>
      <c r="S15" s="723" t="n"/>
      <c r="T15" s="723" t="n"/>
      <c r="U15" s="726" t="n"/>
      <c r="V15" s="723" t="n"/>
      <c r="W15" s="726" t="n"/>
      <c r="X15" s="723" t="n"/>
      <c r="Y15" s="726" t="n"/>
      <c r="Z15" s="723" t="n"/>
      <c r="AA15" s="726" t="n"/>
      <c r="AB15" s="726" t="n"/>
      <c r="AC15" s="723" t="n"/>
      <c r="AD15" s="723" t="n"/>
      <c r="AE15" s="723" t="n"/>
      <c r="AF15" s="723" t="n"/>
      <c r="AG15" s="726" t="n"/>
      <c r="AH15" s="726" t="n"/>
      <c r="AI15" s="728" t="n"/>
      <c r="AJ15" s="723" t="n"/>
      <c r="AK15" s="723" t="n"/>
      <c r="AL15" s="726" t="n"/>
      <c r="AM15" s="723" t="n"/>
      <c r="AN15" s="723" t="n"/>
      <c r="AO15" s="723" t="n"/>
      <c r="AP15" s="723" t="n"/>
      <c r="AQ15" s="726" t="n"/>
      <c r="AR15" s="726" t="n"/>
      <c r="AS15" s="728" t="n"/>
      <c r="AT15" s="723" t="n"/>
      <c r="AU15" s="726" t="n"/>
      <c r="AV15" s="723" t="n"/>
      <c r="AW15" s="723" t="n"/>
      <c r="AX15" s="723" t="n"/>
      <c r="AY15" s="726" t="n"/>
      <c r="AZ15" s="726" t="n"/>
      <c r="BA15" s="726" t="n"/>
      <c r="BB15" s="728" t="n">
        <v>14</v>
      </c>
      <c r="BC15" s="728" t="n"/>
      <c r="BD15" s="723" t="n"/>
      <c r="BE15" s="726" t="n"/>
      <c r="BF15" s="723" t="n"/>
      <c r="BG15" s="723" t="n"/>
      <c r="BH15" s="726" t="n"/>
      <c r="BI15" s="723" t="n"/>
      <c r="BJ15" s="726" t="n"/>
      <c r="BK15" s="726" t="n"/>
      <c r="BL15" s="723" t="n"/>
      <c r="BM15" s="723" t="n"/>
      <c r="BN15" s="723" t="n"/>
      <c r="BO15" s="730" t="n"/>
      <c r="BP15" s="712" t="n"/>
    </row>
    <row r="16">
      <c r="A16" s="710" t="inlineStr">
        <is>
          <t>1972/3</t>
        </is>
      </c>
      <c r="B16" s="710" t="n">
        <v>23</v>
      </c>
      <c r="C16" s="710" t="n">
        <v>4</v>
      </c>
      <c r="D16" s="710" t="n">
        <v>24</v>
      </c>
      <c r="E16" s="712" t="n"/>
      <c r="F16" s="743" t="n"/>
      <c r="G16" s="726" t="n"/>
      <c r="H16" s="726" t="n"/>
      <c r="I16" s="724" t="n"/>
      <c r="J16" s="724" t="n"/>
      <c r="K16" s="725" t="n"/>
      <c r="L16" s="725" t="n"/>
      <c r="M16" s="723" t="n"/>
      <c r="N16" s="723" t="n"/>
      <c r="O16" s="723" t="n"/>
      <c r="P16" s="723" t="n"/>
      <c r="Q16" s="726" t="n"/>
      <c r="R16" s="726" t="n"/>
      <c r="S16" s="723" t="n"/>
      <c r="T16" s="723" t="n"/>
      <c r="U16" s="726" t="n"/>
      <c r="V16" s="723" t="n"/>
      <c r="W16" s="726" t="n"/>
      <c r="X16" s="723" t="n"/>
      <c r="Y16" s="726" t="n"/>
      <c r="Z16" s="723" t="n"/>
      <c r="AA16" s="726" t="n"/>
      <c r="AB16" s="726" t="n"/>
      <c r="AC16" s="723" t="n"/>
      <c r="AD16" s="729" t="n">
        <v>15</v>
      </c>
      <c r="AE16" s="723" t="n"/>
      <c r="AF16" s="723" t="n"/>
      <c r="AG16" s="726" t="n"/>
      <c r="AH16" s="726" t="n"/>
      <c r="AI16" s="728" t="n"/>
      <c r="AJ16" s="723" t="n"/>
      <c r="AK16" s="723" t="n"/>
      <c r="AL16" s="726" t="n"/>
      <c r="AM16" s="723" t="n"/>
      <c r="AN16" s="723" t="n"/>
      <c r="AO16" s="723" t="n"/>
      <c r="AP16" s="723" t="n"/>
      <c r="AQ16" s="726" t="n"/>
      <c r="AR16" s="726" t="n"/>
      <c r="AS16" s="728" t="n"/>
      <c r="AT16" s="723" t="n"/>
      <c r="AU16" s="726" t="n"/>
      <c r="AV16" s="723" t="n"/>
      <c r="AW16" s="723" t="n"/>
      <c r="AX16" s="723" t="n"/>
      <c r="AY16" s="726" t="n"/>
      <c r="AZ16" s="726" t="n"/>
      <c r="BA16" s="726" t="n"/>
      <c r="BB16" s="728" t="n"/>
      <c r="BC16" s="728" t="n"/>
      <c r="BD16" s="723" t="n"/>
      <c r="BE16" s="726" t="n"/>
      <c r="BF16" s="723" t="n"/>
      <c r="BG16" s="723" t="n"/>
      <c r="BH16" s="726" t="n"/>
      <c r="BI16" s="723" t="n"/>
      <c r="BJ16" s="726" t="n"/>
      <c r="BK16" s="726" t="n"/>
      <c r="BL16" s="723" t="n"/>
      <c r="BM16" s="723" t="n"/>
      <c r="BN16" s="729" t="n">
        <v>15</v>
      </c>
      <c r="BO16" s="730" t="n"/>
      <c r="BP16" s="712" t="n"/>
    </row>
    <row r="17">
      <c r="A17" s="710" t="inlineStr">
        <is>
          <t>1973/4</t>
        </is>
      </c>
      <c r="B17" s="710" t="n">
        <v>5</v>
      </c>
      <c r="C17" s="710" t="n">
        <v>4</v>
      </c>
      <c r="D17" s="710" t="n">
        <v>24</v>
      </c>
      <c r="E17" s="712" t="n"/>
      <c r="F17" s="743" t="n"/>
      <c r="G17" s="726" t="n"/>
      <c r="H17" s="726" t="n"/>
      <c r="I17" s="724" t="n"/>
      <c r="J17" s="724" t="n"/>
      <c r="K17" s="725" t="n"/>
      <c r="L17" s="725" t="n"/>
      <c r="M17" s="723" t="n"/>
      <c r="N17" s="723" t="n"/>
      <c r="O17" s="723" t="n"/>
      <c r="P17" s="723" t="n"/>
      <c r="Q17" s="726" t="n"/>
      <c r="R17" s="726" t="n"/>
      <c r="S17" s="723" t="n"/>
      <c r="T17" s="723" t="n"/>
      <c r="U17" s="726" t="n"/>
      <c r="V17" s="729" t="n">
        <v>16</v>
      </c>
      <c r="W17" s="726" t="n"/>
      <c r="X17" s="723" t="n"/>
      <c r="Y17" s="726" t="n"/>
      <c r="Z17" s="723" t="n"/>
      <c r="AA17" s="726" t="n"/>
      <c r="AB17" s="726" t="n"/>
      <c r="AC17" s="723" t="n"/>
      <c r="AD17" s="726" t="n"/>
      <c r="AE17" s="723" t="n"/>
      <c r="AF17" s="723" t="n"/>
      <c r="AG17" s="726" t="n"/>
      <c r="AH17" s="726" t="n"/>
      <c r="AI17" s="728" t="n"/>
      <c r="AJ17" s="723" t="n"/>
      <c r="AK17" s="723" t="n"/>
      <c r="AL17" s="726" t="n"/>
      <c r="AM17" s="729" t="n">
        <v>16</v>
      </c>
      <c r="AN17" s="723" t="n"/>
      <c r="AO17" s="723" t="n"/>
      <c r="AP17" s="723" t="n"/>
      <c r="AQ17" s="726" t="n"/>
      <c r="AR17" s="726" t="n"/>
      <c r="AS17" s="728" t="n"/>
      <c r="AT17" s="723" t="n"/>
      <c r="AU17" s="726" t="n"/>
      <c r="AV17" s="723" t="n"/>
      <c r="AW17" s="723" t="n"/>
      <c r="AX17" s="723" t="n"/>
      <c r="AY17" s="726" t="n"/>
      <c r="AZ17" s="726" t="n"/>
      <c r="BA17" s="726" t="n"/>
      <c r="BB17" s="728" t="n"/>
      <c r="BC17" s="728" t="n"/>
      <c r="BD17" s="723" t="n"/>
      <c r="BE17" s="726" t="n"/>
      <c r="BF17" s="729" t="n">
        <v>16</v>
      </c>
      <c r="BG17" s="723" t="n"/>
      <c r="BH17" s="726" t="n"/>
      <c r="BI17" s="723" t="n"/>
      <c r="BJ17" s="726" t="n"/>
      <c r="BK17" s="726" t="n"/>
      <c r="BL17" s="724" t="n">
        <v>16</v>
      </c>
      <c r="BM17" s="723" t="n"/>
      <c r="BN17" s="726" t="n"/>
      <c r="BO17" s="730" t="n"/>
      <c r="BP17" s="712" t="n"/>
    </row>
    <row r="18">
      <c r="A18" s="710" t="inlineStr">
        <is>
          <t>1974/5</t>
        </is>
      </c>
      <c r="B18" s="710" t="n">
        <v>16</v>
      </c>
      <c r="C18" s="710" t="n">
        <v>4</v>
      </c>
      <c r="D18" s="710" t="n">
        <v>24</v>
      </c>
      <c r="E18" s="712" t="n"/>
      <c r="F18" s="743" t="n"/>
      <c r="G18" s="726" t="n"/>
      <c r="H18" s="726" t="n"/>
      <c r="I18" s="724" t="n"/>
      <c r="J18" s="724" t="n"/>
      <c r="K18" s="725" t="n"/>
      <c r="L18" s="725" t="n"/>
      <c r="M18" s="723" t="n"/>
      <c r="N18" s="723" t="n"/>
      <c r="O18" s="723" t="n"/>
      <c r="P18" s="723" t="n"/>
      <c r="Q18" s="726" t="n"/>
      <c r="R18" s="726" t="n"/>
      <c r="S18" s="723" t="n"/>
      <c r="T18" s="723" t="n"/>
      <c r="U18" s="726" t="n"/>
      <c r="V18" s="726" t="n"/>
      <c r="W18" s="726" t="n"/>
      <c r="X18" s="723" t="n"/>
      <c r="Y18" s="726" t="n"/>
      <c r="Z18" s="723" t="n"/>
      <c r="AA18" s="726" t="n"/>
      <c r="AB18" s="726" t="n"/>
      <c r="AC18" s="723" t="n"/>
      <c r="AD18" s="726" t="n"/>
      <c r="AE18" s="723" t="n"/>
      <c r="AF18" s="723" t="n"/>
      <c r="AG18" s="726" t="n"/>
      <c r="AH18" s="726" t="n"/>
      <c r="AI18" s="728" t="n"/>
      <c r="AJ18" s="723" t="n"/>
      <c r="AK18" s="723" t="n"/>
      <c r="AL18" s="726" t="n"/>
      <c r="AM18" s="726" t="n"/>
      <c r="AN18" s="723" t="n"/>
      <c r="AO18" s="723" t="n"/>
      <c r="AP18" s="729" t="n">
        <v>17</v>
      </c>
      <c r="AQ18" s="726" t="n"/>
      <c r="AR18" s="726" t="n"/>
      <c r="AS18" s="728" t="n"/>
      <c r="AT18" s="723" t="n"/>
      <c r="AU18" s="726" t="n"/>
      <c r="AV18" s="723" t="n"/>
      <c r="AW18" s="723" t="n"/>
      <c r="AX18" s="723" t="n"/>
      <c r="AY18" s="726" t="n"/>
      <c r="AZ18" s="726" t="n"/>
      <c r="BA18" s="726" t="n"/>
      <c r="BB18" s="728" t="n"/>
      <c r="BC18" s="728" t="n"/>
      <c r="BD18" s="723" t="n"/>
      <c r="BE18" s="726" t="n"/>
      <c r="BF18" s="726" t="n"/>
      <c r="BG18" s="723" t="n"/>
      <c r="BH18" s="726" t="n"/>
      <c r="BI18" s="723" t="n"/>
      <c r="BJ18" s="726" t="n"/>
      <c r="BK18" s="726" t="n"/>
      <c r="BL18" s="724" t="n"/>
      <c r="BM18" s="723" t="n"/>
      <c r="BN18" s="726" t="n"/>
      <c r="BO18" s="730" t="n"/>
      <c r="BP18" s="712" t="n"/>
    </row>
    <row r="19">
      <c r="A19" s="710" t="inlineStr">
        <is>
          <t>1975/6</t>
        </is>
      </c>
      <c r="B19" s="710" t="n">
        <v>2</v>
      </c>
      <c r="C19" s="710" t="n">
        <v>4</v>
      </c>
      <c r="D19" s="710" t="n">
        <v>24</v>
      </c>
      <c r="E19" s="712" t="n"/>
      <c r="F19" s="743" t="n"/>
      <c r="G19" s="726" t="n"/>
      <c r="H19" s="726" t="n"/>
      <c r="I19" s="724" t="n"/>
      <c r="J19" s="724" t="n"/>
      <c r="K19" s="725" t="n"/>
      <c r="L19" s="725" t="n"/>
      <c r="M19" s="723" t="n"/>
      <c r="N19" s="723" t="n"/>
      <c r="O19" s="728" t="n">
        <v>18</v>
      </c>
      <c r="P19" s="723" t="n"/>
      <c r="Q19" s="726" t="n"/>
      <c r="R19" s="726" t="n"/>
      <c r="S19" s="723" t="n"/>
      <c r="T19" s="723" t="n"/>
      <c r="U19" s="726" t="n"/>
      <c r="V19" s="726" t="n"/>
      <c r="W19" s="726" t="n"/>
      <c r="X19" s="723" t="n"/>
      <c r="Y19" s="726" t="n"/>
      <c r="Z19" s="723" t="n"/>
      <c r="AA19" s="726" t="n"/>
      <c r="AB19" s="726" t="n"/>
      <c r="AC19" s="723" t="n"/>
      <c r="AD19" s="726" t="n"/>
      <c r="AE19" s="729" t="n">
        <v>18</v>
      </c>
      <c r="AF19" s="723" t="n"/>
      <c r="AG19" s="726" t="n"/>
      <c r="AH19" s="726" t="n"/>
      <c r="AI19" s="728" t="n"/>
      <c r="AJ19" s="723" t="n"/>
      <c r="AK19" s="723" t="n"/>
      <c r="AL19" s="726" t="n"/>
      <c r="AM19" s="726" t="n"/>
      <c r="AN19" s="723" t="n"/>
      <c r="AO19" s="723" t="n"/>
      <c r="AP19" s="726" t="n"/>
      <c r="AQ19" s="726" t="n"/>
      <c r="AR19" s="726" t="n"/>
      <c r="AS19" s="728" t="n"/>
      <c r="AT19" s="723" t="n"/>
      <c r="AU19" s="726" t="n"/>
      <c r="AV19" s="728" t="n">
        <v>18</v>
      </c>
      <c r="AW19" s="723" t="n"/>
      <c r="AX19" s="723" t="n"/>
      <c r="AY19" s="726" t="n"/>
      <c r="AZ19" s="726" t="n"/>
      <c r="BA19" s="726" t="n"/>
      <c r="BB19" s="728" t="n"/>
      <c r="BC19" s="728" t="n"/>
      <c r="BD19" s="723" t="n"/>
      <c r="BE19" s="726" t="n"/>
      <c r="BF19" s="726" t="n"/>
      <c r="BG19" s="723" t="n"/>
      <c r="BH19" s="726" t="n"/>
      <c r="BI19" s="723" t="n"/>
      <c r="BJ19" s="726" t="n"/>
      <c r="BK19" s="726" t="n"/>
      <c r="BL19" s="724" t="n"/>
      <c r="BM19" s="723" t="n"/>
      <c r="BN19" s="726" t="n"/>
      <c r="BO19" s="730" t="n"/>
      <c r="BP19" s="712" t="n"/>
    </row>
    <row r="20">
      <c r="A20" s="710" t="inlineStr">
        <is>
          <t>1976/7</t>
        </is>
      </c>
      <c r="B20" s="710" t="n">
        <v>22</v>
      </c>
      <c r="C20" s="710" t="n">
        <v>3</v>
      </c>
      <c r="D20" s="710" t="n">
        <v>24</v>
      </c>
      <c r="E20" s="712" t="n"/>
      <c r="F20" s="743" t="n"/>
      <c r="G20" s="726" t="n"/>
      <c r="H20" s="726" t="n"/>
      <c r="I20" s="724" t="n"/>
      <c r="J20" s="724" t="n"/>
      <c r="K20" s="725" t="n"/>
      <c r="L20" s="725" t="n"/>
      <c r="M20" s="723" t="n"/>
      <c r="N20" s="723" t="n"/>
      <c r="O20" s="728" t="n"/>
      <c r="P20" s="723" t="n"/>
      <c r="Q20" s="726" t="n"/>
      <c r="R20" s="726" t="n"/>
      <c r="S20" s="723" t="n"/>
      <c r="T20" s="723" t="n"/>
      <c r="U20" s="726" t="n"/>
      <c r="V20" s="726" t="n"/>
      <c r="W20" s="726" t="n"/>
      <c r="X20" s="723" t="n"/>
      <c r="Y20" s="726" t="n"/>
      <c r="Z20" s="729" t="n">
        <v>19</v>
      </c>
      <c r="AA20" s="726" t="n"/>
      <c r="AB20" s="726" t="n"/>
      <c r="AC20" s="723" t="n"/>
      <c r="AD20" s="726" t="n"/>
      <c r="AE20" s="726" t="n"/>
      <c r="AF20" s="723" t="n"/>
      <c r="AG20" s="726" t="n"/>
      <c r="AH20" s="726" t="n"/>
      <c r="AI20" s="728" t="n"/>
      <c r="AJ20" s="723" t="n"/>
      <c r="AK20" s="723" t="n"/>
      <c r="AL20" s="726" t="n"/>
      <c r="AM20" s="726" t="n"/>
      <c r="AN20" s="723" t="n"/>
      <c r="AO20" s="723" t="n"/>
      <c r="AP20" s="726" t="n"/>
      <c r="AQ20" s="726" t="n"/>
      <c r="AR20" s="726" t="n"/>
      <c r="AS20" s="728" t="n"/>
      <c r="AT20" s="723" t="n"/>
      <c r="AU20" s="726" t="n"/>
      <c r="AV20" s="728" t="n"/>
      <c r="AW20" s="723" t="n"/>
      <c r="AX20" s="723" t="n"/>
      <c r="AY20" s="726" t="n"/>
      <c r="AZ20" s="726" t="n"/>
      <c r="BA20" s="726" t="n"/>
      <c r="BB20" s="728" t="n"/>
      <c r="BC20" s="728" t="n"/>
      <c r="BD20" s="723" t="n"/>
      <c r="BE20" s="726" t="n"/>
      <c r="BF20" s="726" t="n"/>
      <c r="BG20" s="723" t="n"/>
      <c r="BH20" s="726" t="n"/>
      <c r="BI20" s="723" t="n"/>
      <c r="BJ20" s="726" t="n"/>
      <c r="BK20" s="726" t="n"/>
      <c r="BL20" s="724" t="n"/>
      <c r="BM20" s="723" t="n"/>
      <c r="BN20" s="726" t="n"/>
      <c r="BO20" s="730" t="n"/>
      <c r="BP20" s="712" t="n"/>
    </row>
    <row r="21">
      <c r="A21" s="710" t="inlineStr">
        <is>
          <t>1977/8</t>
        </is>
      </c>
      <c r="B21" s="710" t="n">
        <v>10</v>
      </c>
      <c r="C21" s="710" t="n">
        <v>4</v>
      </c>
      <c r="D21" s="710" t="n">
        <v>24</v>
      </c>
      <c r="E21" s="712" t="n"/>
      <c r="F21" s="743" t="n"/>
      <c r="G21" s="726" t="n"/>
      <c r="H21" s="726" t="n"/>
      <c r="I21" s="724" t="n"/>
      <c r="J21" s="724" t="n"/>
      <c r="K21" s="725" t="n"/>
      <c r="L21" s="725" t="n"/>
      <c r="M21" s="723" t="n"/>
      <c r="N21" s="723" t="n"/>
      <c r="O21" s="728" t="n"/>
      <c r="P21" s="723" t="n"/>
      <c r="Q21" s="726" t="n"/>
      <c r="R21" s="726" t="n"/>
      <c r="S21" s="723" t="n"/>
      <c r="T21" s="723" t="n"/>
      <c r="U21" s="726" t="n"/>
      <c r="V21" s="726" t="n"/>
      <c r="W21" s="726" t="n"/>
      <c r="X21" s="723" t="n"/>
      <c r="Y21" s="726" t="n"/>
      <c r="Z21" s="726" t="n"/>
      <c r="AA21" s="726" t="n"/>
      <c r="AB21" s="726" t="n"/>
      <c r="AC21" s="723" t="n"/>
      <c r="AD21" s="726" t="n"/>
      <c r="AE21" s="726" t="n"/>
      <c r="AF21" s="723" t="n"/>
      <c r="AG21" s="726" t="n"/>
      <c r="AH21" s="726" t="n"/>
      <c r="AI21" s="728" t="n"/>
      <c r="AJ21" s="728" t="n">
        <v>20</v>
      </c>
      <c r="AK21" s="723" t="n"/>
      <c r="AL21" s="726" t="n"/>
      <c r="AM21" s="726" t="n"/>
      <c r="AN21" s="729" t="n">
        <v>20</v>
      </c>
      <c r="AO21" s="723" t="n"/>
      <c r="AP21" s="726" t="n"/>
      <c r="AQ21" s="726" t="n"/>
      <c r="AR21" s="726" t="n"/>
      <c r="AS21" s="728" t="n"/>
      <c r="AT21" s="723" t="n"/>
      <c r="AU21" s="726" t="n"/>
      <c r="AV21" s="728" t="n"/>
      <c r="AW21" s="728" t="n">
        <v>20</v>
      </c>
      <c r="AX21" s="723" t="n"/>
      <c r="AY21" s="726" t="n"/>
      <c r="AZ21" s="726" t="n"/>
      <c r="BA21" s="726" t="n"/>
      <c r="BB21" s="728" t="n"/>
      <c r="BC21" s="728" t="n"/>
      <c r="BD21" s="723" t="n"/>
      <c r="BE21" s="726" t="n"/>
      <c r="BF21" s="726" t="n"/>
      <c r="BG21" s="729" t="n">
        <v>20</v>
      </c>
      <c r="BH21" s="726" t="n"/>
      <c r="BI21" s="723" t="n"/>
      <c r="BJ21" s="726" t="n"/>
      <c r="BK21" s="726" t="n"/>
      <c r="BL21" s="724" t="n"/>
      <c r="BM21" s="723" t="n"/>
      <c r="BN21" s="726" t="n"/>
      <c r="BO21" s="730" t="n"/>
      <c r="BP21" s="712" t="n"/>
    </row>
    <row r="22">
      <c r="A22" s="710" t="inlineStr">
        <is>
          <t>1978/9</t>
        </is>
      </c>
      <c r="B22" s="710" t="n">
        <v>19</v>
      </c>
      <c r="C22" s="710" t="n">
        <v>4</v>
      </c>
      <c r="D22" s="710" t="n">
        <v>24</v>
      </c>
      <c r="E22" s="712" t="n"/>
      <c r="F22" s="743" t="n"/>
      <c r="G22" s="726" t="n"/>
      <c r="H22" s="726" t="n"/>
      <c r="I22" s="724" t="n"/>
      <c r="J22" s="724" t="n"/>
      <c r="K22" s="725" t="n"/>
      <c r="L22" s="725" t="n"/>
      <c r="M22" s="731" t="n">
        <v>21</v>
      </c>
      <c r="N22" s="725" t="n">
        <v>21</v>
      </c>
      <c r="O22" s="728" t="n"/>
      <c r="P22" s="728" t="n">
        <v>21</v>
      </c>
      <c r="Q22" s="726" t="n"/>
      <c r="R22" s="726" t="n"/>
      <c r="S22" s="729" t="n">
        <v>21</v>
      </c>
      <c r="T22" s="723" t="n"/>
      <c r="U22" s="726" t="n"/>
      <c r="V22" s="726" t="n"/>
      <c r="W22" s="726" t="n"/>
      <c r="X22" s="723" t="n"/>
      <c r="Y22" s="726" t="n"/>
      <c r="Z22" s="726" t="n"/>
      <c r="AA22" s="726" t="n"/>
      <c r="AB22" s="726" t="n"/>
      <c r="AC22" s="723" t="n"/>
      <c r="AD22" s="726" t="n"/>
      <c r="AE22" s="726" t="n"/>
      <c r="AF22" s="723" t="n"/>
      <c r="AG22" s="726" t="n"/>
      <c r="AH22" s="726" t="n"/>
      <c r="AI22" s="728" t="n"/>
      <c r="AJ22" s="728" t="n"/>
      <c r="AK22" s="723" t="n"/>
      <c r="AL22" s="726" t="n"/>
      <c r="AM22" s="726" t="n"/>
      <c r="AN22" s="726" t="n"/>
      <c r="AO22" s="723" t="n"/>
      <c r="AP22" s="726" t="n"/>
      <c r="AQ22" s="726" t="n"/>
      <c r="AR22" s="726" t="n"/>
      <c r="AS22" s="728" t="n"/>
      <c r="AT22" s="723" t="n"/>
      <c r="AU22" s="726" t="n"/>
      <c r="AV22" s="728" t="n"/>
      <c r="AW22" s="728" t="n"/>
      <c r="AX22" s="723" t="n"/>
      <c r="AY22" s="726" t="n"/>
      <c r="AZ22" s="726" t="n"/>
      <c r="BA22" s="726" t="n"/>
      <c r="BB22" s="728" t="n"/>
      <c r="BC22" s="728" t="n"/>
      <c r="BD22" s="728" t="n">
        <v>21</v>
      </c>
      <c r="BE22" s="726" t="n"/>
      <c r="BF22" s="726" t="n"/>
      <c r="BG22" s="726" t="n"/>
      <c r="BH22" s="726" t="n"/>
      <c r="BI22" s="729" t="n">
        <v>21</v>
      </c>
      <c r="BJ22" s="726" t="n"/>
      <c r="BK22" s="726" t="n"/>
      <c r="BL22" s="724" t="n"/>
      <c r="BM22" s="723" t="n"/>
      <c r="BN22" s="726" t="n"/>
      <c r="BO22" s="730" t="n"/>
      <c r="BP22" s="712" t="n"/>
    </row>
    <row r="23">
      <c r="A23" s="710" t="inlineStr">
        <is>
          <t>1979/80</t>
        </is>
      </c>
      <c r="B23" s="710" t="n">
        <v>13</v>
      </c>
      <c r="C23" s="710" t="n">
        <v>4</v>
      </c>
      <c r="D23" s="710" t="n">
        <v>24</v>
      </c>
      <c r="E23" s="712" t="n"/>
      <c r="F23" s="743" t="n"/>
      <c r="G23" s="726" t="n"/>
      <c r="H23" s="726" t="n"/>
      <c r="I23" s="724" t="n"/>
      <c r="J23" s="724" t="n"/>
      <c r="K23" s="725" t="n"/>
      <c r="L23" s="725" t="n"/>
      <c r="M23" s="731" t="n"/>
      <c r="N23" s="725" t="n"/>
      <c r="O23" s="728" t="n"/>
      <c r="P23" s="728" t="n"/>
      <c r="Q23" s="726" t="n"/>
      <c r="R23" s="726" t="n"/>
      <c r="S23" s="726" t="n"/>
      <c r="T23" s="723" t="n"/>
      <c r="U23" s="726" t="n"/>
      <c r="V23" s="726" t="n"/>
      <c r="W23" s="726" t="n"/>
      <c r="X23" s="728" t="n">
        <v>22</v>
      </c>
      <c r="Y23" s="726" t="n"/>
      <c r="Z23" s="726" t="n"/>
      <c r="AA23" s="726" t="n"/>
      <c r="AB23" s="726" t="n"/>
      <c r="AC23" s="729" t="n">
        <v>22</v>
      </c>
      <c r="AD23" s="726" t="n"/>
      <c r="AE23" s="726" t="n"/>
      <c r="AF23" s="723" t="n"/>
      <c r="AG23" s="726" t="n"/>
      <c r="AH23" s="726" t="n"/>
      <c r="AI23" s="728" t="n"/>
      <c r="AJ23" s="728" t="n"/>
      <c r="AK23" s="728" t="n">
        <v>22</v>
      </c>
      <c r="AL23" s="726" t="n"/>
      <c r="AM23" s="726" t="n"/>
      <c r="AN23" s="726" t="n"/>
      <c r="AO23" s="729" t="n">
        <v>22</v>
      </c>
      <c r="AP23" s="726" t="n"/>
      <c r="AQ23" s="726" t="n"/>
      <c r="AR23" s="726" t="n"/>
      <c r="AS23" s="728" t="n"/>
      <c r="AT23" s="728" t="n">
        <v>22</v>
      </c>
      <c r="AU23" s="726" t="n"/>
      <c r="AV23" s="728" t="n"/>
      <c r="AW23" s="728" t="n"/>
      <c r="AX23" s="723" t="n"/>
      <c r="AY23" s="726" t="n"/>
      <c r="AZ23" s="726" t="n"/>
      <c r="BA23" s="726" t="n"/>
      <c r="BB23" s="728" t="n"/>
      <c r="BC23" s="728" t="n"/>
      <c r="BD23" s="728" t="n"/>
      <c r="BE23" s="726" t="n"/>
      <c r="BF23" s="726" t="n"/>
      <c r="BG23" s="726" t="n"/>
      <c r="BH23" s="726" t="n"/>
      <c r="BI23" s="726" t="n"/>
      <c r="BJ23" s="726" t="n"/>
      <c r="BK23" s="726" t="n"/>
      <c r="BL23" s="724" t="n"/>
      <c r="BM23" s="724" t="n">
        <v>22</v>
      </c>
      <c r="BN23" s="726" t="n"/>
      <c r="BO23" s="730" t="n"/>
      <c r="BP23" s="712" t="n"/>
    </row>
    <row r="24">
      <c r="A24" s="710" t="inlineStr">
        <is>
          <t>1980/1</t>
        </is>
      </c>
      <c r="B24" s="710" t="n">
        <v>10</v>
      </c>
      <c r="C24" s="710" t="n">
        <v>4</v>
      </c>
      <c r="D24" s="710" t="n">
        <v>24</v>
      </c>
      <c r="E24" s="712" t="n"/>
      <c r="F24" s="743" t="n"/>
      <c r="G24" s="726" t="n"/>
      <c r="H24" s="726" t="n"/>
      <c r="I24" s="724" t="n"/>
      <c r="J24" s="724" t="n"/>
      <c r="K24" s="732" t="n"/>
      <c r="L24" s="732" t="n"/>
      <c r="M24" s="732" t="n"/>
      <c r="N24" s="732" t="n"/>
      <c r="O24" s="728" t="n"/>
      <c r="P24" s="728" t="n"/>
      <c r="Q24" s="726" t="n"/>
      <c r="R24" s="726" t="n"/>
      <c r="S24" s="726" t="n"/>
      <c r="T24" s="729" t="n">
        <v>23</v>
      </c>
      <c r="U24" s="726" t="n"/>
      <c r="V24" s="726" t="n"/>
      <c r="W24" s="726" t="n"/>
      <c r="X24" s="728" t="n"/>
      <c r="Y24" s="726" t="n"/>
      <c r="Z24" s="726" t="n"/>
      <c r="AA24" s="726" t="n"/>
      <c r="AB24" s="726" t="n"/>
      <c r="AC24" s="726" t="n"/>
      <c r="AD24" s="726" t="n"/>
      <c r="AE24" s="726" t="n"/>
      <c r="AF24" s="729" t="n">
        <v>23</v>
      </c>
      <c r="AG24" s="726" t="n"/>
      <c r="AH24" s="726" t="n"/>
      <c r="AI24" s="728" t="n"/>
      <c r="AJ24" s="728" t="n"/>
      <c r="AK24" s="728" t="n"/>
      <c r="AL24" s="726" t="n"/>
      <c r="AM24" s="732" t="n"/>
      <c r="AN24" s="732" t="n"/>
      <c r="AO24" s="732" t="n"/>
      <c r="AP24" s="732" t="n"/>
      <c r="AQ24" s="726" t="n"/>
      <c r="AR24" s="726" t="n"/>
      <c r="AS24" s="728" t="n"/>
      <c r="AT24" s="728" t="n"/>
      <c r="AU24" s="726" t="n"/>
      <c r="AV24" s="728" t="n"/>
      <c r="AW24" s="728" t="n"/>
      <c r="AX24" s="723" t="n"/>
      <c r="AY24" s="726" t="n"/>
      <c r="AZ24" s="726" t="n"/>
      <c r="BA24" s="726" t="n"/>
      <c r="BB24" s="728" t="n"/>
      <c r="BC24" s="728" t="n"/>
      <c r="BD24" s="728" t="n"/>
      <c r="BE24" s="726" t="n"/>
      <c r="BF24" s="726" t="n"/>
      <c r="BG24" s="726" t="n"/>
      <c r="BH24" s="726" t="n"/>
      <c r="BI24" s="726" t="n"/>
      <c r="BJ24" s="726" t="n"/>
      <c r="BK24" s="726" t="n"/>
      <c r="BL24" s="724" t="n"/>
      <c r="BM24" s="724" t="n"/>
      <c r="BN24" s="726" t="n"/>
      <c r="BO24" s="730" t="n"/>
      <c r="BP24" s="712" t="n"/>
    </row>
    <row r="25" ht="15.75" customHeight="1" s="34" thickBot="1">
      <c r="A25" s="710" t="inlineStr">
        <is>
          <t>1981/2</t>
        </is>
      </c>
      <c r="B25" s="710" t="n">
        <v>22</v>
      </c>
      <c r="C25" s="710" t="n">
        <v>4</v>
      </c>
      <c r="D25" s="710" t="n">
        <v>24</v>
      </c>
      <c r="E25" s="712" t="n"/>
      <c r="F25" s="744" t="n"/>
      <c r="G25" s="733" t="n"/>
      <c r="H25" s="733" t="n"/>
      <c r="I25" s="734" t="n"/>
      <c r="J25" s="734" t="n"/>
      <c r="K25" s="735" t="n"/>
      <c r="L25" s="735" t="n"/>
      <c r="M25" s="735" t="n"/>
      <c r="N25" s="735" t="n"/>
      <c r="O25" s="736" t="n"/>
      <c r="P25" s="736" t="n"/>
      <c r="Q25" s="733" t="n"/>
      <c r="R25" s="733" t="n"/>
      <c r="S25" s="733" t="n"/>
      <c r="T25" s="733" t="n"/>
      <c r="U25" s="733" t="n"/>
      <c r="V25" s="733" t="n"/>
      <c r="W25" s="733" t="n"/>
      <c r="X25" s="736" t="n"/>
      <c r="Y25" s="733" t="n"/>
      <c r="Z25" s="733" t="n"/>
      <c r="AA25" s="733" t="n"/>
      <c r="AB25" s="733" t="n"/>
      <c r="AC25" s="733" t="n"/>
      <c r="AD25" s="733" t="n"/>
      <c r="AE25" s="733" t="n"/>
      <c r="AF25" s="733" t="n"/>
      <c r="AG25" s="733" t="n"/>
      <c r="AH25" s="733" t="n"/>
      <c r="AI25" s="736" t="n"/>
      <c r="AJ25" s="736" t="n"/>
      <c r="AK25" s="736" t="n"/>
      <c r="AL25" s="733" t="n"/>
      <c r="AM25" s="735" t="n"/>
      <c r="AN25" s="735" t="n"/>
      <c r="AO25" s="735" t="n"/>
      <c r="AP25" s="735" t="n"/>
      <c r="AQ25" s="733" t="n"/>
      <c r="AR25" s="733" t="n"/>
      <c r="AS25" s="736" t="n"/>
      <c r="AT25" s="736" t="n"/>
      <c r="AU25" s="733" t="n"/>
      <c r="AV25" s="736" t="n"/>
      <c r="AW25" s="736" t="n"/>
      <c r="AX25" s="736" t="n">
        <v>24</v>
      </c>
      <c r="AY25" s="733" t="n"/>
      <c r="AZ25" s="733" t="n"/>
      <c r="BA25" s="733" t="n"/>
      <c r="BB25" s="736" t="n"/>
      <c r="BC25" s="736" t="n"/>
      <c r="BD25" s="736" t="n"/>
      <c r="BE25" s="733" t="n"/>
      <c r="BF25" s="733" t="n"/>
      <c r="BG25" s="733" t="n"/>
      <c r="BH25" s="733" t="n"/>
      <c r="BI25" s="733" t="n"/>
      <c r="BJ25" s="733" t="n"/>
      <c r="BK25" s="733" t="n"/>
      <c r="BL25" s="734" t="n"/>
      <c r="BM25" s="734" t="n"/>
      <c r="BN25" s="733" t="n"/>
      <c r="BO25" s="737" t="n"/>
      <c r="BP25" s="712" t="n"/>
    </row>
    <row r="26" ht="36.75" customFormat="1" customHeight="1" s="711" thickTop="1">
      <c r="A26" s="710" t="inlineStr">
        <is>
          <t>1982/3</t>
        </is>
      </c>
      <c r="B26" s="710" t="n">
        <v>15</v>
      </c>
      <c r="C26" s="710" t="n">
        <v>4</v>
      </c>
      <c r="D26" s="710" t="n">
        <v>24</v>
      </c>
      <c r="E26" s="747" t="n"/>
      <c r="F26" s="745" t="inlineStr">
        <is>
          <t>1958/9</t>
        </is>
      </c>
      <c r="G26" s="713" t="inlineStr">
        <is>
          <t>1959/60</t>
        </is>
      </c>
      <c r="H26" s="713" t="inlineStr">
        <is>
          <t>1960/1</t>
        </is>
      </c>
      <c r="I26" s="713" t="inlineStr">
        <is>
          <t>1961/2</t>
        </is>
      </c>
      <c r="J26" s="713" t="inlineStr">
        <is>
          <t>1962/3</t>
        </is>
      </c>
      <c r="K26" s="713" t="inlineStr">
        <is>
          <t>1963/4</t>
        </is>
      </c>
      <c r="L26" s="713" t="inlineStr">
        <is>
          <t>1964/5</t>
        </is>
      </c>
      <c r="M26" s="713" t="inlineStr">
        <is>
          <t>1965/6</t>
        </is>
      </c>
      <c r="N26" s="713" t="inlineStr">
        <is>
          <t>1966/7</t>
        </is>
      </c>
      <c r="O26" s="713" t="inlineStr">
        <is>
          <t>1967/8</t>
        </is>
      </c>
      <c r="P26" s="713" t="inlineStr">
        <is>
          <t>1968/9</t>
        </is>
      </c>
      <c r="Q26" s="713" t="inlineStr">
        <is>
          <t>1969/70</t>
        </is>
      </c>
      <c r="R26" s="713" t="inlineStr">
        <is>
          <t>1970/1</t>
        </is>
      </c>
      <c r="S26" s="713" t="inlineStr">
        <is>
          <t>1971/2</t>
        </is>
      </c>
      <c r="T26" s="713" t="inlineStr">
        <is>
          <t>1972/3</t>
        </is>
      </c>
      <c r="U26" s="713" t="inlineStr">
        <is>
          <t>1973/4</t>
        </is>
      </c>
      <c r="V26" s="713" t="inlineStr">
        <is>
          <t>1974/5</t>
        </is>
      </c>
      <c r="W26" s="713" t="inlineStr">
        <is>
          <t>1975/6</t>
        </is>
      </c>
      <c r="X26" s="713" t="inlineStr">
        <is>
          <t>1976/7</t>
        </is>
      </c>
      <c r="Y26" s="713" t="inlineStr">
        <is>
          <t>1977/8</t>
        </is>
      </c>
      <c r="Z26" s="713" t="inlineStr">
        <is>
          <t>1978/9</t>
        </is>
      </c>
      <c r="AA26" s="713" t="inlineStr">
        <is>
          <t>1979/80</t>
        </is>
      </c>
      <c r="AB26" s="713" t="inlineStr">
        <is>
          <t>1980/1</t>
        </is>
      </c>
      <c r="AC26" s="713" t="inlineStr">
        <is>
          <t>1981/2</t>
        </is>
      </c>
      <c r="AD26" s="713" t="inlineStr">
        <is>
          <t>1982/3</t>
        </is>
      </c>
      <c r="AE26" s="713" t="inlineStr">
        <is>
          <t>1983/4</t>
        </is>
      </c>
      <c r="AF26" s="713" t="inlineStr">
        <is>
          <t>1984/5</t>
        </is>
      </c>
      <c r="AG26" s="713" t="inlineStr">
        <is>
          <t>1985/6</t>
        </is>
      </c>
      <c r="AH26" s="713" t="inlineStr">
        <is>
          <t>1986/7</t>
        </is>
      </c>
      <c r="AI26" s="713" t="inlineStr">
        <is>
          <t>1987/8</t>
        </is>
      </c>
      <c r="AJ26" s="713" t="inlineStr">
        <is>
          <t>1988/9</t>
        </is>
      </c>
      <c r="AK26" s="713" t="inlineStr">
        <is>
          <t>1989/90</t>
        </is>
      </c>
      <c r="AL26" s="713" t="inlineStr">
        <is>
          <t>1990/1</t>
        </is>
      </c>
      <c r="AM26" s="713" t="inlineStr">
        <is>
          <t>1991/2</t>
        </is>
      </c>
      <c r="AN26" s="713" t="inlineStr">
        <is>
          <t>1992/3</t>
        </is>
      </c>
      <c r="AO26" s="713" t="inlineStr">
        <is>
          <t>1993/4</t>
        </is>
      </c>
      <c r="AP26" s="713" t="inlineStr">
        <is>
          <t>1994/5</t>
        </is>
      </c>
      <c r="AQ26" s="713" t="inlineStr">
        <is>
          <t>1995/6</t>
        </is>
      </c>
      <c r="AR26" s="713" t="inlineStr">
        <is>
          <t>1996/7</t>
        </is>
      </c>
      <c r="AS26" s="713" t="inlineStr">
        <is>
          <t>1997/8</t>
        </is>
      </c>
      <c r="AT26" s="713" t="inlineStr">
        <is>
          <t>1998/9</t>
        </is>
      </c>
      <c r="AU26" s="713" t="inlineStr">
        <is>
          <t>1999/2000</t>
        </is>
      </c>
      <c r="AV26" s="713" t="inlineStr">
        <is>
          <t>2000/1</t>
        </is>
      </c>
      <c r="AW26" s="713" t="inlineStr">
        <is>
          <t>2001/2</t>
        </is>
      </c>
      <c r="AX26" s="713" t="inlineStr">
        <is>
          <t>2002/3</t>
        </is>
      </c>
      <c r="AY26" s="713" t="inlineStr">
        <is>
          <t>2003/4</t>
        </is>
      </c>
      <c r="AZ26" s="713" t="inlineStr">
        <is>
          <t>2004/5</t>
        </is>
      </c>
      <c r="BA26" s="713" t="inlineStr">
        <is>
          <t>2005/6</t>
        </is>
      </c>
      <c r="BB26" s="713" t="inlineStr">
        <is>
          <t>2006/7</t>
        </is>
      </c>
      <c r="BC26" s="713" t="inlineStr">
        <is>
          <t>2007/8</t>
        </is>
      </c>
      <c r="BD26" s="713" t="inlineStr">
        <is>
          <t>2008/9</t>
        </is>
      </c>
      <c r="BE26" s="713" t="inlineStr">
        <is>
          <t>2009/10</t>
        </is>
      </c>
      <c r="BF26" s="713" t="inlineStr">
        <is>
          <t>2010/1</t>
        </is>
      </c>
      <c r="BG26" s="713" t="inlineStr">
        <is>
          <t>2011/2</t>
        </is>
      </c>
      <c r="BH26" s="713" t="inlineStr">
        <is>
          <t>2012/3</t>
        </is>
      </c>
      <c r="BI26" s="713" t="inlineStr">
        <is>
          <t>2013/4</t>
        </is>
      </c>
      <c r="BJ26" s="713" t="inlineStr">
        <is>
          <t>2014/5</t>
        </is>
      </c>
      <c r="BK26" s="713" t="inlineStr">
        <is>
          <t>2015/6</t>
        </is>
      </c>
      <c r="BL26" s="713" t="inlineStr">
        <is>
          <t>2016/7</t>
        </is>
      </c>
      <c r="BM26" s="713" t="inlineStr">
        <is>
          <t>2017/8</t>
        </is>
      </c>
      <c r="BN26" s="713" t="inlineStr">
        <is>
          <t>2018/9</t>
        </is>
      </c>
      <c r="BO26" s="714" t="inlineStr">
        <is>
          <t>2019/20</t>
        </is>
      </c>
      <c r="BP26" s="747" t="n"/>
    </row>
    <row r="27" ht="15.75" customHeight="1" s="34" thickBot="1">
      <c r="A27" s="710" t="inlineStr">
        <is>
          <t>1983/4</t>
        </is>
      </c>
      <c r="B27" s="710" t="n">
        <v>18</v>
      </c>
      <c r="C27" s="710" t="n">
        <v>4</v>
      </c>
      <c r="D27" s="710" t="n">
        <v>24</v>
      </c>
      <c r="E27" s="712" t="n"/>
      <c r="F27" s="746" t="n">
        <v>4</v>
      </c>
      <c r="G27" s="715" t="n">
        <v>4</v>
      </c>
      <c r="H27" s="715" t="n">
        <v>4</v>
      </c>
      <c r="I27" s="716" t="n">
        <v>3</v>
      </c>
      <c r="J27" s="716" t="n">
        <v>3</v>
      </c>
      <c r="K27" s="717" t="n">
        <v>2</v>
      </c>
      <c r="L27" s="717" t="n">
        <v>2</v>
      </c>
      <c r="M27" s="718" t="n">
        <v>1</v>
      </c>
      <c r="N27" s="717" t="n">
        <v>2</v>
      </c>
      <c r="O27" s="716" t="n">
        <v>3</v>
      </c>
      <c r="P27" s="716" t="n">
        <v>3</v>
      </c>
      <c r="Q27" s="715" t="n">
        <v>4</v>
      </c>
      <c r="R27" s="715" t="n">
        <v>4</v>
      </c>
      <c r="S27" s="715" t="n">
        <v>4</v>
      </c>
      <c r="T27" s="715" t="n">
        <v>4</v>
      </c>
      <c r="U27" s="715" t="n">
        <v>4</v>
      </c>
      <c r="V27" s="715" t="n">
        <v>4</v>
      </c>
      <c r="W27" s="715" t="n">
        <v>4</v>
      </c>
      <c r="X27" s="716" t="n">
        <v>3</v>
      </c>
      <c r="Y27" s="715" t="n">
        <v>4</v>
      </c>
      <c r="Z27" s="715" t="n">
        <v>4</v>
      </c>
      <c r="AA27" s="715" t="n">
        <v>4</v>
      </c>
      <c r="AB27" s="715" t="n">
        <v>4</v>
      </c>
      <c r="AC27" s="715" t="n">
        <v>4</v>
      </c>
      <c r="AD27" s="715" t="n">
        <v>4</v>
      </c>
      <c r="AE27" s="715" t="n">
        <v>4</v>
      </c>
      <c r="AF27" s="715" t="n">
        <v>4</v>
      </c>
      <c r="AG27" s="715" t="n">
        <v>4</v>
      </c>
      <c r="AH27" s="715" t="n">
        <v>4</v>
      </c>
      <c r="AI27" s="716" t="n">
        <v>3</v>
      </c>
      <c r="AJ27" s="716" t="n">
        <v>3</v>
      </c>
      <c r="AK27" s="716" t="n">
        <v>3</v>
      </c>
      <c r="AL27" s="715" t="n">
        <v>4</v>
      </c>
      <c r="AM27" s="715" t="n">
        <v>4</v>
      </c>
      <c r="AN27" s="715" t="n">
        <v>4</v>
      </c>
      <c r="AO27" s="715" t="n">
        <v>4</v>
      </c>
      <c r="AP27" s="715" t="n">
        <v>4</v>
      </c>
      <c r="AQ27" s="715" t="n">
        <v>4</v>
      </c>
      <c r="AR27" s="715" t="n">
        <v>4</v>
      </c>
      <c r="AS27" s="716" t="n">
        <v>3</v>
      </c>
      <c r="AT27" s="716" t="n">
        <v>3</v>
      </c>
      <c r="AU27" s="715" t="n">
        <v>4</v>
      </c>
      <c r="AV27" s="716" t="n">
        <v>3</v>
      </c>
      <c r="AW27" s="716" t="n">
        <v>3</v>
      </c>
      <c r="AX27" s="716" t="n">
        <v>3</v>
      </c>
      <c r="AY27" s="715" t="n">
        <v>4</v>
      </c>
      <c r="AZ27" s="715" t="n">
        <v>4</v>
      </c>
      <c r="BA27" s="715" t="n">
        <v>4</v>
      </c>
      <c r="BB27" s="716" t="n">
        <v>3</v>
      </c>
      <c r="BC27" s="716" t="n">
        <v>3</v>
      </c>
      <c r="BD27" s="716" t="n">
        <v>3</v>
      </c>
      <c r="BE27" s="715" t="n">
        <v>4</v>
      </c>
      <c r="BF27" s="715" t="n">
        <v>4</v>
      </c>
      <c r="BG27" s="715" t="n">
        <v>4</v>
      </c>
      <c r="BH27" s="715" t="n">
        <v>4</v>
      </c>
      <c r="BI27" s="715" t="n">
        <v>4</v>
      </c>
      <c r="BJ27" s="715" t="n">
        <v>4</v>
      </c>
      <c r="BK27" s="715" t="n">
        <v>4</v>
      </c>
      <c r="BL27" s="716" t="n">
        <v>3</v>
      </c>
      <c r="BM27" s="716" t="n">
        <v>3</v>
      </c>
      <c r="BN27" s="715" t="n">
        <v>4</v>
      </c>
      <c r="BO27" s="719" t="n">
        <v>4</v>
      </c>
      <c r="BP27" s="712" t="n"/>
    </row>
    <row r="28" ht="15.75" customHeight="1" s="34" thickTop="1">
      <c r="A28" s="710" t="inlineStr">
        <is>
          <t>1984/5</t>
        </is>
      </c>
      <c r="B28" s="710" t="n">
        <v>23</v>
      </c>
      <c r="C28" s="710" t="n">
        <v>4</v>
      </c>
      <c r="D28" s="710" t="n">
        <v>24</v>
      </c>
      <c r="E28" s="712" t="n"/>
      <c r="F28" s="712" t="n"/>
      <c r="G28" s="712" t="n"/>
      <c r="H28" s="712" t="n"/>
      <c r="I28" s="712" t="n"/>
      <c r="J28" s="712" t="n"/>
      <c r="K28" s="712" t="n"/>
      <c r="L28" s="712" t="n"/>
      <c r="M28" s="712" t="n"/>
      <c r="N28" s="712" t="n"/>
      <c r="O28" s="712" t="n"/>
      <c r="P28" s="712" t="n"/>
      <c r="Q28" s="712" t="n"/>
      <c r="R28" s="712" t="n"/>
      <c r="S28" s="712" t="n"/>
      <c r="T28" s="712" t="n"/>
      <c r="U28" s="712" t="n"/>
      <c r="V28" s="712" t="n"/>
      <c r="W28" s="712" t="n"/>
      <c r="X28" s="712" t="n"/>
      <c r="Y28" s="712" t="n"/>
      <c r="Z28" s="712" t="n"/>
      <c r="AA28" s="712" t="n"/>
      <c r="AB28" s="712" t="n"/>
      <c r="AC28" s="712" t="n"/>
      <c r="AD28" s="712" t="n"/>
      <c r="AE28" s="712" t="n"/>
      <c r="AF28" s="712" t="n"/>
      <c r="AG28" s="712" t="n"/>
      <c r="AH28" s="712" t="n"/>
      <c r="AI28" s="712" t="n"/>
      <c r="AJ28" s="712" t="n"/>
      <c r="AK28" s="712" t="n"/>
      <c r="AL28" s="712" t="n"/>
      <c r="AM28" s="712" t="n"/>
      <c r="AN28" s="712" t="n"/>
      <c r="AO28" s="712" t="n"/>
      <c r="AP28" s="712" t="n"/>
      <c r="AQ28" s="712" t="n"/>
      <c r="AR28" s="712" t="n"/>
      <c r="AS28" s="712" t="n"/>
      <c r="AT28" s="712" t="n"/>
      <c r="AU28" s="712" t="n"/>
      <c r="AV28" s="712" t="n"/>
      <c r="AW28" s="712" t="n"/>
      <c r="AX28" s="712" t="n"/>
      <c r="AY28" s="712" t="n"/>
      <c r="AZ28" s="712" t="n"/>
      <c r="BA28" s="712" t="n"/>
      <c r="BB28" s="712" t="n"/>
      <c r="BC28" s="712" t="n"/>
      <c r="BD28" s="712" t="n"/>
      <c r="BE28" s="712" t="n"/>
      <c r="BF28" s="712" t="n"/>
      <c r="BG28" s="712" t="n"/>
      <c r="BH28" s="712" t="n"/>
      <c r="BI28" s="712" t="n"/>
      <c r="BJ28" s="712" t="n"/>
      <c r="BK28" s="712" t="n"/>
      <c r="BL28" s="712" t="n"/>
      <c r="BM28" s="712" t="n"/>
      <c r="BN28" s="712" t="n"/>
      <c r="BO28" s="712" t="n"/>
      <c r="BP28" s="712" t="n"/>
    </row>
    <row r="29">
      <c r="A29" s="710" t="inlineStr">
        <is>
          <t>1985/6</t>
        </is>
      </c>
      <c r="B29" s="710" t="n">
        <v>8</v>
      </c>
      <c r="C29" s="710" t="n">
        <v>4</v>
      </c>
      <c r="D29" s="710" t="n">
        <v>24</v>
      </c>
    </row>
    <row r="30">
      <c r="A30" s="710" t="inlineStr">
        <is>
          <t>1986/7</t>
        </is>
      </c>
      <c r="B30" s="710" t="n">
        <v>1</v>
      </c>
      <c r="C30" s="710" t="n">
        <v>4</v>
      </c>
      <c r="D30" s="710" t="n">
        <v>24</v>
      </c>
    </row>
    <row r="31">
      <c r="A31" s="710" t="inlineStr">
        <is>
          <t>1987/8</t>
        </is>
      </c>
      <c r="B31" s="710" t="n">
        <v>6</v>
      </c>
      <c r="C31" s="710" t="n">
        <v>3</v>
      </c>
      <c r="D31" s="710" t="n">
        <v>24</v>
      </c>
    </row>
    <row r="32">
      <c r="A32" s="710" t="inlineStr">
        <is>
          <t>1988/9</t>
        </is>
      </c>
      <c r="B32" s="710" t="n">
        <v>20</v>
      </c>
      <c r="C32" s="710" t="n">
        <v>3</v>
      </c>
      <c r="D32" s="710" t="n">
        <v>24</v>
      </c>
    </row>
    <row r="33">
      <c r="A33" s="710" t="inlineStr">
        <is>
          <t>1989/90</t>
        </is>
      </c>
      <c r="B33" s="710" t="n">
        <v>22</v>
      </c>
      <c r="C33" s="710" t="n">
        <v>3</v>
      </c>
      <c r="D33" s="710" t="n">
        <v>24</v>
      </c>
    </row>
    <row r="34">
      <c r="A34" s="710" t="inlineStr">
        <is>
          <t>1990/1</t>
        </is>
      </c>
      <c r="B34" s="710" t="n">
        <v>10</v>
      </c>
      <c r="C34" s="710" t="n">
        <v>4</v>
      </c>
      <c r="D34" s="710" t="n">
        <v>24</v>
      </c>
    </row>
    <row r="35">
      <c r="A35" s="710" t="inlineStr">
        <is>
          <t>1991/2</t>
        </is>
      </c>
      <c r="B35" s="710" t="n">
        <v>16</v>
      </c>
      <c r="C35" s="710" t="n">
        <v>4</v>
      </c>
      <c r="D35" s="710" t="n">
        <v>22</v>
      </c>
    </row>
    <row r="36">
      <c r="A36" s="710" t="inlineStr">
        <is>
          <t>1992/3</t>
        </is>
      </c>
      <c r="B36" s="710" t="n">
        <v>20</v>
      </c>
      <c r="C36" s="710" t="n">
        <v>4</v>
      </c>
      <c r="D36" s="710" t="n">
        <v>22</v>
      </c>
    </row>
    <row r="37">
      <c r="A37" s="710" t="inlineStr">
        <is>
          <t>1993/4</t>
        </is>
      </c>
      <c r="B37" s="710" t="n">
        <v>22</v>
      </c>
      <c r="C37" s="710" t="n">
        <v>4</v>
      </c>
      <c r="D37" s="710" t="n">
        <v>22</v>
      </c>
    </row>
    <row r="38">
      <c r="A38" s="710" t="inlineStr">
        <is>
          <t>1994/5</t>
        </is>
      </c>
      <c r="B38" s="710" t="n">
        <v>17</v>
      </c>
      <c r="C38" s="710" t="n">
        <v>4</v>
      </c>
      <c r="D38" s="710" t="n">
        <v>22</v>
      </c>
    </row>
    <row r="39">
      <c r="A39" s="710" t="inlineStr">
        <is>
          <t>1995/6</t>
        </is>
      </c>
      <c r="B39" s="710" t="n">
        <v>11</v>
      </c>
      <c r="C39" s="710" t="n">
        <v>4</v>
      </c>
      <c r="D39" s="710" t="n">
        <v>24</v>
      </c>
    </row>
    <row r="40">
      <c r="A40" s="710" t="inlineStr">
        <is>
          <t>1996/7</t>
        </is>
      </c>
      <c r="B40" s="710" t="n">
        <v>4</v>
      </c>
      <c r="C40" s="710" t="n">
        <v>4</v>
      </c>
      <c r="D40" s="710" t="n">
        <v>24</v>
      </c>
    </row>
    <row r="41">
      <c r="A41" s="710" t="inlineStr">
        <is>
          <t>1997/8</t>
        </is>
      </c>
      <c r="B41" s="710" t="n">
        <v>4</v>
      </c>
      <c r="C41" s="710" t="n">
        <v>3</v>
      </c>
      <c r="D41" s="710" t="n">
        <v>24</v>
      </c>
    </row>
    <row r="42">
      <c r="A42" s="710" t="inlineStr">
        <is>
          <t>1998/9</t>
        </is>
      </c>
      <c r="B42" s="710" t="n">
        <v>22</v>
      </c>
      <c r="C42" s="710" t="n">
        <v>3</v>
      </c>
      <c r="D42" s="710" t="n">
        <v>24</v>
      </c>
    </row>
    <row r="43">
      <c r="A43" s="710" t="inlineStr">
        <is>
          <t>1999/2000</t>
        </is>
      </c>
      <c r="B43" s="710" t="n">
        <v>3</v>
      </c>
      <c r="C43" s="710" t="n">
        <v>4</v>
      </c>
      <c r="D43" s="710" t="n">
        <v>24</v>
      </c>
    </row>
    <row r="44">
      <c r="A44" s="710" t="inlineStr">
        <is>
          <t>2000/1</t>
        </is>
      </c>
      <c r="B44" s="710" t="n">
        <v>18</v>
      </c>
      <c r="C44" s="710" t="n">
        <v>3</v>
      </c>
      <c r="D44" s="710" t="n">
        <v>24</v>
      </c>
    </row>
    <row r="45">
      <c r="A45" s="710" t="inlineStr">
        <is>
          <t>2001/2</t>
        </is>
      </c>
      <c r="B45" s="710" t="n">
        <v>20</v>
      </c>
      <c r="C45" s="710" t="n">
        <v>3</v>
      </c>
      <c r="D45" s="710" t="n">
        <v>24</v>
      </c>
    </row>
    <row r="46">
      <c r="A46" s="710" t="inlineStr">
        <is>
          <t>2002/3</t>
        </is>
      </c>
      <c r="B46" s="710" t="n">
        <v>24</v>
      </c>
      <c r="C46" s="710" t="n">
        <v>3</v>
      </c>
      <c r="D46" s="710" t="n">
        <v>24</v>
      </c>
    </row>
    <row r="47">
      <c r="A47" s="710" t="inlineStr">
        <is>
          <t>2003/4</t>
        </is>
      </c>
      <c r="B47" s="710" t="n">
        <v>6</v>
      </c>
      <c r="C47" s="710" t="n">
        <v>4</v>
      </c>
      <c r="D47" s="710" t="n">
        <v>24</v>
      </c>
    </row>
    <row r="48">
      <c r="A48" s="710" t="inlineStr">
        <is>
          <t>2004/5</t>
        </is>
      </c>
      <c r="B48" s="710" t="n">
        <v>7</v>
      </c>
      <c r="C48" s="710" t="n">
        <v>4</v>
      </c>
      <c r="D48" s="710" t="n">
        <v>24</v>
      </c>
    </row>
    <row r="49">
      <c r="A49" s="710" t="inlineStr">
        <is>
          <t>2005/6</t>
        </is>
      </c>
      <c r="B49" s="710" t="n">
        <v>2</v>
      </c>
      <c r="C49" s="710" t="n">
        <v>4</v>
      </c>
      <c r="D49" s="710" t="n">
        <v>24</v>
      </c>
    </row>
    <row r="50">
      <c r="A50" s="710" t="inlineStr">
        <is>
          <t>2006/7</t>
        </is>
      </c>
      <c r="B50" s="710" t="n">
        <v>14</v>
      </c>
      <c r="C50" s="710" t="n">
        <v>3</v>
      </c>
      <c r="D50" s="710" t="n">
        <v>24</v>
      </c>
    </row>
    <row r="51">
      <c r="A51" s="710" t="inlineStr">
        <is>
          <t>2007/8</t>
        </is>
      </c>
      <c r="B51" s="710" t="n">
        <v>9</v>
      </c>
      <c r="C51" s="710" t="n">
        <v>3</v>
      </c>
      <c r="D51" s="710" t="n">
        <v>24</v>
      </c>
    </row>
    <row r="52">
      <c r="A52" s="710" t="inlineStr">
        <is>
          <t>2008/9</t>
        </is>
      </c>
      <c r="B52" s="710" t="n">
        <v>21</v>
      </c>
      <c r="C52" s="710" t="n">
        <v>3</v>
      </c>
      <c r="D52" s="710" t="n">
        <v>24</v>
      </c>
    </row>
    <row r="53">
      <c r="A53" s="710" t="inlineStr">
        <is>
          <t>2009/10</t>
        </is>
      </c>
      <c r="B53" s="710" t="n">
        <v>11</v>
      </c>
      <c r="C53" s="710" t="n">
        <v>4</v>
      </c>
      <c r="D53" s="710" t="n">
        <v>24</v>
      </c>
    </row>
    <row r="54">
      <c r="A54" s="710" t="inlineStr">
        <is>
          <t>2010/1</t>
        </is>
      </c>
      <c r="B54" s="710" t="n">
        <v>16</v>
      </c>
      <c r="C54" s="710" t="n">
        <v>4</v>
      </c>
      <c r="D54" s="710" t="n">
        <v>24</v>
      </c>
    </row>
    <row r="55">
      <c r="A55" s="710" t="inlineStr">
        <is>
          <t>2011/2</t>
        </is>
      </c>
      <c r="B55" s="710" t="n">
        <v>20</v>
      </c>
      <c r="C55" s="710" t="n">
        <v>4</v>
      </c>
      <c r="D55" s="710" t="n">
        <v>24</v>
      </c>
    </row>
    <row r="56">
      <c r="A56" s="710" t="inlineStr">
        <is>
          <t>2012/3</t>
        </is>
      </c>
      <c r="B56" s="710" t="n">
        <v>6</v>
      </c>
      <c r="C56" s="710" t="n">
        <v>4</v>
      </c>
      <c r="D56" s="710" t="n">
        <v>24</v>
      </c>
    </row>
    <row r="57">
      <c r="A57" s="710" t="inlineStr">
        <is>
          <t>2013/4</t>
        </is>
      </c>
      <c r="B57" s="710" t="n">
        <v>21</v>
      </c>
      <c r="C57" s="710" t="n">
        <v>4</v>
      </c>
      <c r="D57" s="710" t="n">
        <v>24</v>
      </c>
    </row>
    <row r="58">
      <c r="A58" s="710" t="inlineStr">
        <is>
          <t>2014/5</t>
        </is>
      </c>
      <c r="B58" s="710" t="n">
        <v>12</v>
      </c>
      <c r="C58" s="710" t="n">
        <v>4</v>
      </c>
      <c r="D58" s="710" t="n">
        <v>24</v>
      </c>
    </row>
    <row r="59">
      <c r="A59" s="710" t="inlineStr">
        <is>
          <t>2015/6</t>
        </is>
      </c>
      <c r="B59" s="710" t="n">
        <v>1</v>
      </c>
      <c r="C59" s="710" t="n">
        <v>4</v>
      </c>
      <c r="D59" s="710" t="n">
        <v>24</v>
      </c>
    </row>
    <row r="60">
      <c r="A60" s="710" t="inlineStr">
        <is>
          <t>2016/7</t>
        </is>
      </c>
      <c r="B60" s="710" t="n">
        <v>16</v>
      </c>
      <c r="C60" s="710" t="n">
        <v>3</v>
      </c>
      <c r="D60" s="710" t="n">
        <v>24</v>
      </c>
    </row>
    <row r="61">
      <c r="A61" s="710" t="inlineStr">
        <is>
          <t>2017/8</t>
        </is>
      </c>
      <c r="B61" s="710" t="n">
        <v>22</v>
      </c>
      <c r="C61" s="710" t="n">
        <v>3</v>
      </c>
      <c r="D61" s="710" t="n">
        <v>24</v>
      </c>
    </row>
    <row r="62">
      <c r="A62" s="710" t="inlineStr">
        <is>
          <t>2018/9</t>
        </is>
      </c>
      <c r="B62" s="710" t="n">
        <v>15</v>
      </c>
      <c r="C62" s="710" t="n">
        <v>4</v>
      </c>
      <c r="D62" s="710" t="n">
        <v>24</v>
      </c>
    </row>
    <row r="63">
      <c r="A63" s="710" t="inlineStr">
        <is>
          <t>2019/20</t>
        </is>
      </c>
      <c r="B63" s="710" t="n">
        <v>7</v>
      </c>
      <c r="C63" s="710" t="n">
        <v>4</v>
      </c>
      <c r="D63" s="710" t="n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39"/>
  <sheetViews>
    <sheetView topLeftCell="A2" workbookViewId="0">
      <selection activeCell="M21" sqref="M21"/>
    </sheetView>
  </sheetViews>
  <sheetFormatPr baseColWidth="8" defaultColWidth="8.85546875" defaultRowHeight="15"/>
  <cols>
    <col width="35.7109375" customWidth="1" style="34" min="1" max="1"/>
    <col width="16.7109375" customWidth="1" style="6" min="2" max="2"/>
    <col width="10.7109375" customWidth="1" style="34" min="3" max="3"/>
    <col width="25.7109375" customWidth="1" style="878" min="4" max="4"/>
    <col width="10.7109375" customWidth="1" style="34" min="5" max="5"/>
    <col width="10.7109375" customWidth="1" style="39" min="6" max="6"/>
    <col width="15.7109375" customWidth="1" style="878" min="7" max="7"/>
  </cols>
  <sheetData>
    <row r="1" ht="19.5" customHeight="1" s="34" thickBot="1">
      <c r="A1" s="1" t="inlineStr">
        <is>
          <t>TEAM</t>
        </is>
      </c>
      <c r="B1" s="13" t="inlineStr">
        <is>
          <t>Competition</t>
        </is>
      </c>
      <c r="C1" s="13" t="inlineStr">
        <is>
          <t>Ground</t>
        </is>
      </c>
      <c r="D1" s="13" t="inlineStr">
        <is>
          <t>Managers</t>
        </is>
      </c>
      <c r="E1" s="729" t="inlineStr">
        <is>
          <t>Annual</t>
        </is>
      </c>
      <c r="F1" s="38" t="inlineStr">
        <is>
          <t>Years</t>
        </is>
      </c>
      <c r="G1" s="729" t="inlineStr">
        <is>
          <t>Home Ground</t>
        </is>
      </c>
      <c r="H1" s="878" t="n"/>
    </row>
    <row r="2" ht="15.75" customHeight="1" s="34">
      <c r="A2" s="8" t="inlineStr">
        <is>
          <t>ABERDARE ATHLETIC</t>
        </is>
      </c>
      <c r="B2" s="12" t="inlineStr">
        <is>
          <t>FL 1st Tier</t>
        </is>
      </c>
      <c r="C2" s="878" t="n">
        <v>1897</v>
      </c>
      <c r="D2" s="878" t="inlineStr">
        <is>
          <t>[Person_3]</t>
        </is>
      </c>
      <c r="E2" s="878" t="n">
        <v>1897</v>
      </c>
      <c r="F2" s="39" t="inlineStr">
        <is>
          <t>1897/8</t>
        </is>
      </c>
      <c r="G2" s="527" t="inlineStr">
        <is>
          <t>County Ground</t>
        </is>
      </c>
      <c r="H2" s="878" t="n"/>
    </row>
    <row r="3" ht="14.45" customHeight="1" s="34">
      <c r="A3" s="6" t="inlineStr">
        <is>
          <t>ACCRINGTON STANLEY</t>
        </is>
      </c>
      <c r="B3" s="6" t="inlineStr">
        <is>
          <t>FL 2nd Tier</t>
        </is>
      </c>
      <c r="C3" s="878" t="n">
        <v>1898</v>
      </c>
      <c r="D3" s="878" t="inlineStr">
        <is>
          <t>[Person_4]</t>
        </is>
      </c>
      <c r="E3" s="878" t="n">
        <v>1898</v>
      </c>
      <c r="F3" s="39" t="inlineStr">
        <is>
          <t>1898/9</t>
        </is>
      </c>
      <c r="G3" s="8" t="inlineStr">
        <is>
          <t>Sixfields</t>
        </is>
      </c>
      <c r="H3" s="878" t="n"/>
    </row>
    <row r="4" ht="14.45" customHeight="1" s="34">
      <c r="A4" s="6" t="inlineStr">
        <is>
          <t>ACCRINGTON STANLEY (1891)</t>
        </is>
      </c>
      <c r="B4" s="6" t="inlineStr">
        <is>
          <t>FL 3rd Tier</t>
        </is>
      </c>
      <c r="C4" s="878" t="n">
        <v>1899</v>
      </c>
      <c r="D4" s="878" t="inlineStr">
        <is>
          <t>[Person_5]</t>
        </is>
      </c>
      <c r="E4" s="878" t="n">
        <v>1899</v>
      </c>
      <c r="F4" s="39" t="inlineStr">
        <is>
          <t>1899/1900</t>
        </is>
      </c>
      <c r="H4" s="878" t="n"/>
    </row>
    <row r="5" ht="14.45" customHeight="1" s="34">
      <c r="A5" s="8" t="inlineStr">
        <is>
          <t>AFC WIMBLEDON</t>
        </is>
      </c>
      <c r="B5" s="6" t="inlineStr">
        <is>
          <t>FL 4th Tier</t>
        </is>
      </c>
      <c r="C5" s="878" t="n">
        <v>1900</v>
      </c>
      <c r="D5" s="878" t="inlineStr">
        <is>
          <t>[Person_6]</t>
        </is>
      </c>
      <c r="E5" s="878" t="n">
        <v>1900</v>
      </c>
      <c r="F5" s="39" t="inlineStr">
        <is>
          <t>1900/1</t>
        </is>
      </c>
      <c r="H5" s="878" t="n"/>
    </row>
    <row r="6" ht="15" customHeight="1" s="34">
      <c r="A6" s="9" t="inlineStr">
        <is>
          <t>ALDERSHOT</t>
        </is>
      </c>
      <c r="B6" s="6" t="inlineStr">
        <is>
          <t>[Person_7]</t>
        </is>
      </c>
      <c r="C6" s="878" t="n">
        <v>1901</v>
      </c>
      <c r="D6" s="878" t="inlineStr">
        <is>
          <t>[Person_8]</t>
        </is>
      </c>
      <c r="E6" s="878" t="n">
        <v>1901</v>
      </c>
      <c r="F6" s="39" t="inlineStr">
        <is>
          <t>1901/2</t>
        </is>
      </c>
      <c r="H6" s="878" t="n"/>
    </row>
    <row r="7" ht="14.45" customHeight="1" s="34">
      <c r="A7" s="9" t="inlineStr">
        <is>
          <t>ARSENAL</t>
        </is>
      </c>
      <c r="B7" s="6" t="inlineStr">
        <is>
          <t>Midland</t>
        </is>
      </c>
      <c r="C7" s="878" t="n">
        <v>1902</v>
      </c>
      <c r="D7" s="878" t="inlineStr">
        <is>
          <t>[Person_9]</t>
        </is>
      </c>
      <c r="E7" s="878" t="n">
        <v>1902</v>
      </c>
      <c r="F7" s="39" t="inlineStr">
        <is>
          <t>1902/3</t>
        </is>
      </c>
      <c r="H7" s="878" t="n"/>
    </row>
    <row r="8" ht="14.45" customHeight="1" s="34">
      <c r="A8" s="878" t="inlineStr">
        <is>
          <t>ARSENAL U21</t>
        </is>
      </c>
      <c r="B8" s="6" t="inlineStr">
        <is>
          <t>Northants</t>
        </is>
      </c>
      <c r="C8" s="878" t="n">
        <v>1903</v>
      </c>
      <c r="D8" s="878" t="inlineStr">
        <is>
          <t>[Person_10]</t>
        </is>
      </c>
      <c r="E8" s="878" t="n">
        <v>1903</v>
      </c>
      <c r="F8" s="39" t="inlineStr">
        <is>
          <t>1903/4</t>
        </is>
      </c>
      <c r="H8" s="878" t="n"/>
    </row>
    <row r="9" ht="15" customHeight="1" s="34">
      <c r="A9" s="12" t="inlineStr">
        <is>
          <t>ASTON VILLA</t>
        </is>
      </c>
      <c r="B9" s="6" t="inlineStr">
        <is>
          <t>Southern</t>
        </is>
      </c>
      <c r="C9" s="878" t="n">
        <v>1904</v>
      </c>
      <c r="D9" s="878" t="inlineStr">
        <is>
          <t>[Person_11]</t>
        </is>
      </c>
      <c r="E9" s="878" t="n">
        <v>1904</v>
      </c>
      <c r="F9" s="39" t="inlineStr">
        <is>
          <t>1904/5</t>
        </is>
      </c>
      <c r="H9" s="878" t="n"/>
    </row>
    <row r="10" ht="14.45" customHeight="1" s="34">
      <c r="A10" s="10" t="inlineStr">
        <is>
          <t>AYLESBURY UNITED</t>
        </is>
      </c>
      <c r="C10" s="878" t="n">
        <v>1905</v>
      </c>
      <c r="D10" s="878" t="inlineStr">
        <is>
          <t>[Person_12]</t>
        </is>
      </c>
      <c r="E10" s="878" t="n">
        <v>1905</v>
      </c>
      <c r="F10" s="39" t="inlineStr">
        <is>
          <t>1905/6</t>
        </is>
      </c>
      <c r="H10" s="878" t="n"/>
    </row>
    <row r="11" ht="14.45" customHeight="1" s="34">
      <c r="A11" s="9" t="inlineStr">
        <is>
          <t>BANBURY UNITED</t>
        </is>
      </c>
      <c r="C11" s="878" t="n">
        <v>1906</v>
      </c>
      <c r="D11" s="878" t="inlineStr">
        <is>
          <t>[Person_13]</t>
        </is>
      </c>
      <c r="E11" s="878" t="n">
        <v>1906</v>
      </c>
      <c r="F11" s="39" t="inlineStr">
        <is>
          <t>1906/7</t>
        </is>
      </c>
      <c r="H11" s="878" t="n"/>
    </row>
    <row r="12" ht="15" customHeight="1" s="34">
      <c r="A12" s="9" t="inlineStr">
        <is>
          <t>BARNET</t>
        </is>
      </c>
      <c r="C12" s="878" t="n">
        <v>1907</v>
      </c>
      <c r="D12" s="878" t="inlineStr">
        <is>
          <t>[Person_14]</t>
        </is>
      </c>
      <c r="E12" s="878" t="n">
        <v>1907</v>
      </c>
      <c r="F12" s="39" t="inlineStr">
        <is>
          <t>1907/8</t>
        </is>
      </c>
      <c r="H12" s="878" t="n"/>
    </row>
    <row r="13" ht="14.45" customHeight="1" s="34">
      <c r="A13" s="10" t="inlineStr">
        <is>
          <t>BARNSLEY</t>
        </is>
      </c>
      <c r="C13" s="878" t="n">
        <v>1908</v>
      </c>
      <c r="D13" s="878" t="inlineStr">
        <is>
          <t>[Person_15]</t>
        </is>
      </c>
      <c r="E13" s="878" t="n">
        <v>1908</v>
      </c>
      <c r="F13" s="39" t="inlineStr">
        <is>
          <t>1908/9</t>
        </is>
      </c>
    </row>
    <row r="14" ht="14.45" customHeight="1" s="34">
      <c r="A14" s="8" t="inlineStr">
        <is>
          <t>BARNSLEY RESERVES</t>
        </is>
      </c>
      <c r="C14" s="878" t="n">
        <v>1909</v>
      </c>
      <c r="D14" s="878" t="inlineStr">
        <is>
          <t>[Person_16]</t>
        </is>
      </c>
      <c r="E14" s="878" t="n">
        <v>1909</v>
      </c>
      <c r="F14" s="39" t="inlineStr">
        <is>
          <t>1909/10</t>
        </is>
      </c>
    </row>
    <row r="15" ht="15" customHeight="1" s="34">
      <c r="A15" s="6" t="inlineStr">
        <is>
          <t>BARROW</t>
        </is>
      </c>
      <c r="C15" s="878" t="n">
        <v>1910</v>
      </c>
      <c r="D15" s="878" t="inlineStr">
        <is>
          <t>Commitee</t>
        </is>
      </c>
      <c r="E15" s="878" t="n">
        <v>1910</v>
      </c>
      <c r="F15" s="39" t="inlineStr">
        <is>
          <t>1910/1</t>
        </is>
      </c>
    </row>
    <row r="16" ht="14.45" customHeight="1" s="34">
      <c r="A16" s="9" t="inlineStr">
        <is>
          <t>[Person_17]</t>
        </is>
      </c>
      <c r="C16" s="878" t="n">
        <v>1911</v>
      </c>
      <c r="D16" s="878" t="inlineStr">
        <is>
          <t>[Person_18]</t>
        </is>
      </c>
      <c r="E16" s="878" t="n">
        <v>1911</v>
      </c>
      <c r="F16" s="39" t="inlineStr">
        <is>
          <t>1911/2</t>
        </is>
      </c>
    </row>
    <row r="17" ht="14.45" customHeight="1" s="34">
      <c r="A17" s="10" t="inlineStr">
        <is>
          <t>BASINGSTOKE TOWN</t>
        </is>
      </c>
      <c r="C17" s="878" t="n">
        <v>1912</v>
      </c>
      <c r="D17" s="878" t="inlineStr">
        <is>
          <t>[Person_19]</t>
        </is>
      </c>
      <c r="E17" s="878" t="n">
        <v>1912</v>
      </c>
      <c r="F17" s="39" t="inlineStr">
        <is>
          <t>1912/3</t>
        </is>
      </c>
    </row>
    <row r="18" ht="15" customHeight="1" s="34">
      <c r="A18" s="9" t="inlineStr">
        <is>
          <t>BATH CITY</t>
        </is>
      </c>
      <c r="C18" s="878" t="n">
        <v>1913</v>
      </c>
      <c r="D18" s="878" t="inlineStr">
        <is>
          <t>[Person_2]</t>
        </is>
      </c>
      <c r="E18" s="878" t="n">
        <v>1913</v>
      </c>
      <c r="F18" s="39" t="inlineStr">
        <is>
          <t>1913/4</t>
        </is>
      </c>
    </row>
    <row r="19" ht="14.45" customHeight="1" s="34">
      <c r="A19" s="6" t="inlineStr">
        <is>
          <t>BIRMINGHAM</t>
        </is>
      </c>
      <c r="C19" s="878" t="n">
        <v>1914</v>
      </c>
      <c r="D19" s="878" t="inlineStr">
        <is>
          <t>[Person_20]</t>
        </is>
      </c>
      <c r="E19" s="878" t="n">
        <v>1914</v>
      </c>
      <c r="F19" s="39" t="inlineStr">
        <is>
          <t>1914/5</t>
        </is>
      </c>
    </row>
    <row r="20" ht="14.45" customHeight="1" s="34">
      <c r="A20" s="8" t="inlineStr">
        <is>
          <t>BISHOP'S STORTFORD</t>
        </is>
      </c>
      <c r="C20" s="878" t="n">
        <v>1915</v>
      </c>
      <c r="D20" s="878" t="inlineStr">
        <is>
          <t>[Person_21] jnr</t>
        </is>
      </c>
      <c r="E20" s="878" t="n">
        <v>1915</v>
      </c>
      <c r="F20" s="39" t="inlineStr">
        <is>
          <t>1919/20</t>
        </is>
      </c>
    </row>
    <row r="21" ht="15" customHeight="1" s="34">
      <c r="A21" s="9" t="inlineStr">
        <is>
          <t>BLACKBURN</t>
        </is>
      </c>
      <c r="C21" s="878" t="n">
        <v>1916</v>
      </c>
      <c r="D21" s="878" t="inlineStr">
        <is>
          <t>[Person_22]</t>
        </is>
      </c>
      <c r="E21" s="878" t="n">
        <v>1916</v>
      </c>
      <c r="F21" s="39" t="inlineStr">
        <is>
          <t>1920/1</t>
        </is>
      </c>
    </row>
    <row r="22" ht="14.45" customHeight="1" s="34">
      <c r="A22" s="12" t="inlineStr">
        <is>
          <t>BLACKPOOL</t>
        </is>
      </c>
      <c r="C22" s="878" t="n">
        <v>1917</v>
      </c>
      <c r="D22" s="878" t="inlineStr">
        <is>
          <t>[Person_23]</t>
        </is>
      </c>
      <c r="E22" s="878" t="n">
        <v>1917</v>
      </c>
      <c r="F22" s="39" t="inlineStr">
        <is>
          <t>1921/2</t>
        </is>
      </c>
    </row>
    <row r="23" ht="14.45" customHeight="1" s="34">
      <c r="A23" s="10" t="inlineStr">
        <is>
          <t>BOLTON</t>
        </is>
      </c>
      <c r="C23" s="878" t="n">
        <v>1918</v>
      </c>
      <c r="D23" s="878" t="inlineStr">
        <is>
          <t>[Person_24]</t>
        </is>
      </c>
      <c r="E23" s="878" t="n">
        <v>1918</v>
      </c>
      <c r="F23" s="39" t="inlineStr">
        <is>
          <t>1922/3</t>
        </is>
      </c>
    </row>
    <row r="24" ht="15" customHeight="1" s="34">
      <c r="A24" s="10" t="inlineStr">
        <is>
          <t>BOSTON</t>
        </is>
      </c>
      <c r="C24" s="878" t="n">
        <v>1919</v>
      </c>
      <c r="D24" s="878" t="inlineStr">
        <is>
          <t>[Person_25]</t>
        </is>
      </c>
      <c r="E24" s="878" t="n">
        <v>1919</v>
      </c>
      <c r="F24" s="39" t="inlineStr">
        <is>
          <t>1923/4</t>
        </is>
      </c>
    </row>
    <row r="25" ht="14.45" customHeight="1" s="34">
      <c r="A25" s="9" t="inlineStr">
        <is>
          <t>BOSTON UNITED</t>
        </is>
      </c>
      <c r="C25" s="878" t="n">
        <v>1920</v>
      </c>
      <c r="D25" s="878" t="inlineStr">
        <is>
          <t>[Person_26]</t>
        </is>
      </c>
      <c r="E25" s="878" t="n">
        <v>1920</v>
      </c>
      <c r="F25" s="39" t="inlineStr">
        <is>
          <t>1924/5</t>
        </is>
      </c>
    </row>
    <row r="26" ht="14.45" customHeight="1" s="34">
      <c r="A26" s="8" t="inlineStr">
        <is>
          <t>BOURNEMOUTH</t>
        </is>
      </c>
      <c r="C26" s="878" t="n">
        <v>1921</v>
      </c>
      <c r="D26" s="878" t="inlineStr">
        <is>
          <t>[Person_27]</t>
        </is>
      </c>
      <c r="E26" s="878" t="n">
        <v>1921</v>
      </c>
      <c r="F26" s="39" t="inlineStr">
        <is>
          <t>1925/6</t>
        </is>
      </c>
    </row>
    <row r="27" ht="14.45" customHeight="1" s="34">
      <c r="A27" s="6" t="inlineStr">
        <is>
          <t>BRADFORD CITY</t>
        </is>
      </c>
      <c r="C27" s="878" t="n">
        <v>1922</v>
      </c>
      <c r="D27" s="878" t="inlineStr">
        <is>
          <t>[Person_28]</t>
        </is>
      </c>
      <c r="E27" s="878" t="n">
        <v>1922</v>
      </c>
      <c r="F27" s="39" t="inlineStr">
        <is>
          <t>1926/7</t>
        </is>
      </c>
    </row>
    <row r="28" ht="14.45" customHeight="1" s="34">
      <c r="A28" s="6" t="inlineStr">
        <is>
          <t>BRADFORD PARK AVENUE</t>
        </is>
      </c>
      <c r="C28" s="878" t="n">
        <v>1923</v>
      </c>
      <c r="D28" s="878" t="inlineStr">
        <is>
          <t>[Person_29]</t>
        </is>
      </c>
      <c r="E28" s="878" t="n">
        <v>1923</v>
      </c>
      <c r="F28" s="39" t="inlineStr">
        <is>
          <t>1927/8</t>
        </is>
      </c>
    </row>
    <row r="29" ht="14.45" customHeight="1" s="34">
      <c r="A29" s="6" t="inlineStr">
        <is>
          <t>BRENTFORD</t>
        </is>
      </c>
      <c r="C29" s="878" t="n">
        <v>1924</v>
      </c>
      <c r="D29" s="878" t="inlineStr">
        <is>
          <t>[Person_30]</t>
        </is>
      </c>
      <c r="E29" s="878" t="n">
        <v>1924</v>
      </c>
      <c r="F29" s="39" t="inlineStr">
        <is>
          <t>1928/9</t>
        </is>
      </c>
    </row>
    <row r="30" ht="15" customHeight="1" s="34">
      <c r="A30" s="9" t="inlineStr">
        <is>
          <t>BRENTWOOD</t>
        </is>
      </c>
      <c r="C30" s="878" t="n">
        <v>1925</v>
      </c>
      <c r="D30" s="878" t="inlineStr">
        <is>
          <t>[Person_31]</t>
        </is>
      </c>
      <c r="E30" s="878" t="n">
        <v>1925</v>
      </c>
      <c r="F30" s="39" t="inlineStr">
        <is>
          <t>1929/30</t>
        </is>
      </c>
    </row>
    <row r="31" ht="14.45" customHeight="1" s="34">
      <c r="A31" s="6" t="inlineStr">
        <is>
          <t>BRIGHTON</t>
        </is>
      </c>
      <c r="C31" s="878" t="n">
        <v>1926</v>
      </c>
      <c r="D31" s="878" t="inlineStr">
        <is>
          <t>[Person_32]</t>
        </is>
      </c>
      <c r="E31" s="878" t="n">
        <v>1926</v>
      </c>
      <c r="F31" s="39" t="inlineStr">
        <is>
          <t>1930/1</t>
        </is>
      </c>
    </row>
    <row r="32" ht="14.45" customHeight="1" s="34">
      <c r="A32" s="10" t="inlineStr">
        <is>
          <t>BRISTOL CITY</t>
        </is>
      </c>
      <c r="C32" s="878" t="n">
        <v>1927</v>
      </c>
      <c r="D32" s="878" t="inlineStr">
        <is>
          <t>[Person_33]</t>
        </is>
      </c>
      <c r="E32" s="878" t="n">
        <v>1927</v>
      </c>
      <c r="F32" s="39" t="inlineStr">
        <is>
          <t>1931/2</t>
        </is>
      </c>
    </row>
    <row r="33" ht="14.45" customHeight="1" s="34">
      <c r="A33" s="6" t="inlineStr">
        <is>
          <t>BRISTOL ROVERS</t>
        </is>
      </c>
      <c r="C33" s="878" t="n">
        <v>1928</v>
      </c>
      <c r="D33" s="878" t="inlineStr">
        <is>
          <t>[Person_34]</t>
        </is>
      </c>
      <c r="E33" s="878" t="n">
        <v>1928</v>
      </c>
      <c r="F33" s="39" t="inlineStr">
        <is>
          <t>1932/3</t>
        </is>
      </c>
    </row>
    <row r="34" ht="14.45" customHeight="1" s="34">
      <c r="A34" s="10" t="inlineStr">
        <is>
          <t>BROMSGROVE ROVERS</t>
        </is>
      </c>
      <c r="C34" s="878" t="n">
        <v>1929</v>
      </c>
      <c r="D34" s="878" t="inlineStr">
        <is>
          <t>[Person_35]</t>
        </is>
      </c>
      <c r="E34" s="878" t="n">
        <v>1929</v>
      </c>
      <c r="F34" s="39" t="inlineStr">
        <is>
          <t>1933/4</t>
        </is>
      </c>
    </row>
    <row r="35" ht="14.45" customHeight="1" s="34">
      <c r="A35" s="12" t="inlineStr">
        <is>
          <t>BURNLEY</t>
        </is>
      </c>
      <c r="C35" s="878" t="n">
        <v>1930</v>
      </c>
      <c r="D35" s="878" t="inlineStr">
        <is>
          <t>[Person_36]</t>
        </is>
      </c>
      <c r="E35" s="878" t="n">
        <v>1930</v>
      </c>
      <c r="F35" s="39" t="inlineStr">
        <is>
          <t>1934/5</t>
        </is>
      </c>
    </row>
    <row r="36" ht="15" customHeight="1" s="34">
      <c r="A36" s="6" t="inlineStr">
        <is>
          <t>BURTON ALBION</t>
        </is>
      </c>
      <c r="C36" s="878" t="n">
        <v>1931</v>
      </c>
      <c r="D36" s="878" t="inlineStr">
        <is>
          <t>[Person_37]</t>
        </is>
      </c>
      <c r="E36" s="878" t="n">
        <v>1931</v>
      </c>
      <c r="F36" s="39" t="inlineStr">
        <is>
          <t>1935/6</t>
        </is>
      </c>
    </row>
    <row r="37" ht="14.45" customHeight="1" s="34">
      <c r="A37" s="9" t="inlineStr">
        <is>
          <t>[Person_38]</t>
        </is>
      </c>
      <c r="C37" s="878" t="n">
        <v>1932</v>
      </c>
      <c r="D37" s="878" t="inlineStr">
        <is>
          <t>[Person_39]</t>
        </is>
      </c>
      <c r="E37" s="878" t="n">
        <v>1932</v>
      </c>
      <c r="F37" s="39" t="inlineStr">
        <is>
          <t>1936/7</t>
        </is>
      </c>
    </row>
    <row r="38" ht="14.45" customHeight="1" s="34">
      <c r="A38" s="8" t="inlineStr">
        <is>
          <t>BURTON WANDERERS</t>
        </is>
      </c>
      <c r="C38" s="878" t="n">
        <v>1933</v>
      </c>
      <c r="D38" s="878" t="inlineStr">
        <is>
          <t>[Person_40]</t>
        </is>
      </c>
      <c r="E38" s="878" t="n">
        <v>1933</v>
      </c>
      <c r="F38" s="39" t="inlineStr">
        <is>
          <t>1937/8</t>
        </is>
      </c>
    </row>
    <row r="39" ht="15" customHeight="1" s="34">
      <c r="A39" s="8" t="inlineStr">
        <is>
          <t>BURY</t>
        </is>
      </c>
      <c r="C39" s="878" t="n">
        <v>1934</v>
      </c>
      <c r="D39" s="878" t="inlineStr">
        <is>
          <t>[Person_41]</t>
        </is>
      </c>
      <c r="E39" s="878" t="n">
        <v>1934</v>
      </c>
      <c r="F39" s="39" t="inlineStr">
        <is>
          <t>1938/9</t>
        </is>
      </c>
    </row>
    <row r="40" ht="14.45" customHeight="1" s="34">
      <c r="A40" s="8" t="inlineStr">
        <is>
          <t>CAMBRIDGE</t>
        </is>
      </c>
      <c r="C40" s="878" t="n">
        <v>1935</v>
      </c>
      <c r="D40" s="878" t="inlineStr">
        <is>
          <t>[Person_42]</t>
        </is>
      </c>
      <c r="E40" s="878" t="n">
        <v>1935</v>
      </c>
      <c r="F40" s="39" t="inlineStr">
        <is>
          <t>1946/7</t>
        </is>
      </c>
    </row>
    <row r="41" ht="14.45" customHeight="1" s="34">
      <c r="A41" s="9" t="inlineStr">
        <is>
          <t>CANVEY ISLAND</t>
        </is>
      </c>
      <c r="C41" s="878" t="n">
        <v>1936</v>
      </c>
      <c r="D41" s="878" t="inlineStr">
        <is>
          <t>[Person_43]</t>
        </is>
      </c>
      <c r="E41" s="878" t="n">
        <v>1936</v>
      </c>
      <c r="F41" s="39" t="inlineStr">
        <is>
          <t>1947/8</t>
        </is>
      </c>
    </row>
    <row r="42" ht="15" customHeight="1" s="34">
      <c r="A42" s="8" t="inlineStr">
        <is>
          <t>CARDIFF</t>
        </is>
      </c>
      <c r="C42" s="878" t="n">
        <v>1937</v>
      </c>
      <c r="D42" s="878" t="inlineStr">
        <is>
          <t>[Person_44]</t>
        </is>
      </c>
      <c r="E42" s="878" t="n">
        <v>1937</v>
      </c>
      <c r="F42" s="39" t="inlineStr">
        <is>
          <t>1948/9</t>
        </is>
      </c>
    </row>
    <row r="43" ht="14.45" customHeight="1" s="34">
      <c r="A43" s="6" t="inlineStr">
        <is>
          <t>CARLISLE</t>
        </is>
      </c>
      <c r="C43" s="878" t="n">
        <v>1938</v>
      </c>
      <c r="D43" s="878" t="inlineStr">
        <is>
          <t>[Person_45]</t>
        </is>
      </c>
      <c r="E43" s="878" t="n">
        <v>1938</v>
      </c>
      <c r="F43" s="39" t="inlineStr">
        <is>
          <t>1949/50</t>
        </is>
      </c>
    </row>
    <row r="44" ht="14.45" customHeight="1" s="34">
      <c r="A44" s="6" t="inlineStr">
        <is>
          <t>CHARLTON</t>
        </is>
      </c>
      <c r="C44" s="878" t="n">
        <v>1939</v>
      </c>
      <c r="D44" s="878" t="inlineStr">
        <is>
          <t>[Person_46]</t>
        </is>
      </c>
      <c r="E44" s="878" t="n">
        <v>1939</v>
      </c>
      <c r="F44" s="39" t="inlineStr">
        <is>
          <t>1950/1</t>
        </is>
      </c>
    </row>
    <row r="45" ht="15" customHeight="1" s="34">
      <c r="A45" s="878" t="inlineStr">
        <is>
          <t>[Person_47] CITY</t>
        </is>
      </c>
      <c r="C45" s="878" t="n">
        <v>1940</v>
      </c>
      <c r="D45" s="878" t="inlineStr">
        <is>
          <t>Clive Walker</t>
        </is>
      </c>
      <c r="E45" s="878" t="n">
        <v>1940</v>
      </c>
      <c r="F45" s="39" t="inlineStr">
        <is>
          <t>1951/2</t>
        </is>
      </c>
    </row>
    <row r="46" ht="14.45" customHeight="1" s="34">
      <c r="A46" s="9" t="inlineStr">
        <is>
          <t>CHELSEA</t>
        </is>
      </c>
      <c r="C46" s="878" t="n">
        <v>1941</v>
      </c>
      <c r="D46" s="878" t="inlineStr">
        <is>
          <t>[Person_48]</t>
        </is>
      </c>
      <c r="E46" s="878" t="n">
        <v>1941</v>
      </c>
      <c r="F46" s="39" t="inlineStr">
        <is>
          <t>1952/3</t>
        </is>
      </c>
    </row>
    <row r="47" ht="14.45" customHeight="1" s="34">
      <c r="A47" s="8" t="inlineStr">
        <is>
          <t>CHELTENHAM</t>
        </is>
      </c>
      <c r="C47" s="878" t="n">
        <v>1942</v>
      </c>
      <c r="D47" s="878" t="inlineStr">
        <is>
          <t>[Person_49]</t>
        </is>
      </c>
      <c r="E47" s="878" t="n">
        <v>1942</v>
      </c>
      <c r="F47" s="39" t="inlineStr">
        <is>
          <t>1953/4</t>
        </is>
      </c>
    </row>
    <row r="48" ht="15" customHeight="1" s="34">
      <c r="A48" s="6" t="inlineStr">
        <is>
          <t>CHESTER</t>
        </is>
      </c>
      <c r="C48" s="878" t="n">
        <v>1943</v>
      </c>
      <c r="D48" s="878" t="inlineStr">
        <is>
          <t>[Person_50]</t>
        </is>
      </c>
      <c r="E48" s="878" t="n">
        <v>1943</v>
      </c>
      <c r="F48" s="39" t="inlineStr">
        <is>
          <t>1954/5</t>
        </is>
      </c>
    </row>
    <row r="49" ht="14.45" customHeight="1" s="34">
      <c r="A49" s="11" t="inlineStr">
        <is>
          <t>CHESTERFIELD</t>
        </is>
      </c>
      <c r="C49" s="878" t="n">
        <v>1944</v>
      </c>
      <c r="D49" s="878" t="inlineStr">
        <is>
          <t>[Person_51]</t>
        </is>
      </c>
      <c r="E49" s="878" t="n">
        <v>1944</v>
      </c>
      <c r="F49" s="39" t="inlineStr">
        <is>
          <t>1955/6</t>
        </is>
      </c>
    </row>
    <row r="50" ht="14.45" customHeight="1" s="34">
      <c r="A50" s="878" t="inlineStr">
        <is>
          <t>CHIPPENHAM TOWN</t>
        </is>
      </c>
      <c r="C50" s="878" t="n">
        <v>1945</v>
      </c>
      <c r="E50" s="878" t="n">
        <v>1945</v>
      </c>
      <c r="F50" s="39" t="inlineStr">
        <is>
          <t>1956/7</t>
        </is>
      </c>
    </row>
    <row r="51" ht="15" customHeight="1" s="34">
      <c r="A51" s="8" t="inlineStr">
        <is>
          <t>COALVILLE</t>
        </is>
      </c>
      <c r="C51" s="878" t="n">
        <v>1946</v>
      </c>
      <c r="E51" s="878" t="n">
        <v>1946</v>
      </c>
      <c r="F51" s="39" t="inlineStr">
        <is>
          <t>1957/8</t>
        </is>
      </c>
    </row>
    <row r="52" ht="14.45" customHeight="1" s="34">
      <c r="A52" s="8" t="inlineStr">
        <is>
          <t>COLCHESTER</t>
        </is>
      </c>
      <c r="C52" s="878" t="n">
        <v>1947</v>
      </c>
      <c r="E52" s="878" t="n">
        <v>1947</v>
      </c>
      <c r="F52" s="39" t="inlineStr">
        <is>
          <t>1958/9</t>
        </is>
      </c>
    </row>
    <row r="53" ht="14.45" customHeight="1" s="34">
      <c r="A53" s="8" t="inlineStr">
        <is>
          <t>COVENTRY</t>
        </is>
      </c>
      <c r="C53" s="878" t="n">
        <v>1948</v>
      </c>
      <c r="E53" s="878" t="n">
        <v>1948</v>
      </c>
      <c r="F53" s="39" t="inlineStr">
        <is>
          <t>1959/60</t>
        </is>
      </c>
    </row>
    <row r="54" ht="14.45" customHeight="1" s="34">
      <c r="A54" s="9" t="inlineStr">
        <is>
          <t>CRAWLEY</t>
        </is>
      </c>
      <c r="C54" s="878" t="n">
        <v>1949</v>
      </c>
      <c r="E54" s="878" t="n">
        <v>1949</v>
      </c>
      <c r="F54" s="39" t="inlineStr">
        <is>
          <t>1960/1</t>
        </is>
      </c>
    </row>
    <row r="55" ht="15" customHeight="1" s="34">
      <c r="A55" s="8" t="inlineStr">
        <is>
          <t>CREWE</t>
        </is>
      </c>
      <c r="C55" s="878" t="n">
        <v>1950</v>
      </c>
      <c r="E55" s="878" t="n">
        <v>1950</v>
      </c>
      <c r="F55" s="39" t="inlineStr">
        <is>
          <t>1961/2</t>
        </is>
      </c>
    </row>
    <row r="56" ht="14.45" customHeight="1" s="34">
      <c r="A56" s="8" t="inlineStr">
        <is>
          <t>CROYDON COMMON</t>
        </is>
      </c>
      <c r="C56" s="878" t="n">
        <v>1951</v>
      </c>
      <c r="E56" s="878" t="n">
        <v>1951</v>
      </c>
      <c r="F56" s="39" t="inlineStr">
        <is>
          <t>1962/3</t>
        </is>
      </c>
    </row>
    <row r="57" ht="14.45" customHeight="1" s="34">
      <c r="A57" s="6" t="inlineStr">
        <is>
          <t>CRYSTAL PALACE</t>
        </is>
      </c>
      <c r="C57" s="878" t="n">
        <v>1952</v>
      </c>
      <c r="E57" s="878" t="n">
        <v>1952</v>
      </c>
      <c r="F57" s="39" t="inlineStr">
        <is>
          <t>1963/4</t>
        </is>
      </c>
    </row>
    <row r="58" ht="15" customHeight="1" s="34">
      <c r="A58" s="8" t="inlineStr">
        <is>
          <t>DAGENHAM &amp; REDBRIDGE</t>
        </is>
      </c>
      <c r="C58" s="878" t="n">
        <v>1953</v>
      </c>
      <c r="E58" s="878" t="n">
        <v>1953</v>
      </c>
      <c r="F58" s="39" t="inlineStr">
        <is>
          <t>1964/5</t>
        </is>
      </c>
    </row>
    <row r="59" ht="14.45" customHeight="1" s="34">
      <c r="A59" s="9" t="inlineStr">
        <is>
          <t>DARLINGTON</t>
        </is>
      </c>
      <c r="C59" s="878" t="n">
        <v>1954</v>
      </c>
      <c r="E59" s="878" t="n">
        <v>1954</v>
      </c>
      <c r="F59" s="39" t="inlineStr">
        <is>
          <t>1965/6</t>
        </is>
      </c>
    </row>
    <row r="60" ht="14.45" customHeight="1" s="34">
      <c r="A60" s="10" t="inlineStr">
        <is>
          <t>DARWEN</t>
        </is>
      </c>
      <c r="C60" s="878" t="n">
        <v>1955</v>
      </c>
      <c r="E60" s="878" t="n">
        <v>1955</v>
      </c>
      <c r="F60" s="39" t="inlineStr">
        <is>
          <t>1966/7</t>
        </is>
      </c>
    </row>
    <row r="61" ht="15" customHeight="1" s="34">
      <c r="A61" s="10" t="inlineStr">
        <is>
          <t>DERBY</t>
        </is>
      </c>
      <c r="C61" s="878" t="n">
        <v>1956</v>
      </c>
      <c r="E61" s="878" t="n">
        <v>1956</v>
      </c>
      <c r="F61" s="39" t="inlineStr">
        <is>
          <t>1967/8</t>
        </is>
      </c>
    </row>
    <row r="62" ht="14.45" customHeight="1" s="34">
      <c r="A62" s="6" t="inlineStr">
        <is>
          <t>DERBY RESERVES</t>
        </is>
      </c>
      <c r="C62" s="878" t="n">
        <v>1957</v>
      </c>
      <c r="E62" s="878" t="n">
        <v>1957</v>
      </c>
      <c r="F62" s="39" t="inlineStr">
        <is>
          <t>1968/9</t>
        </is>
      </c>
    </row>
    <row r="63" ht="14.45" customHeight="1" s="34">
      <c r="A63" s="6" t="inlineStr">
        <is>
          <t>DESBOROUGH TOWN</t>
        </is>
      </c>
      <c r="C63" s="878" t="n">
        <v>1958</v>
      </c>
      <c r="E63" s="878" t="n">
        <v>1958</v>
      </c>
      <c r="F63" s="39" t="inlineStr">
        <is>
          <t>1969/70</t>
        </is>
      </c>
    </row>
    <row r="64" ht="15" customHeight="1" s="34">
      <c r="A64" s="8" t="inlineStr">
        <is>
          <t>DONCASTER</t>
        </is>
      </c>
      <c r="C64" s="878" t="n">
        <v>1959</v>
      </c>
      <c r="E64" s="878" t="n">
        <v>1959</v>
      </c>
      <c r="F64" s="39" t="inlineStr">
        <is>
          <t>1970/1</t>
        </is>
      </c>
    </row>
    <row r="65" ht="14.45" customHeight="1" s="34">
      <c r="A65" s="10" t="inlineStr">
        <is>
          <t>DULWICH HAMLET</t>
        </is>
      </c>
      <c r="C65" s="878" t="n">
        <v>1960</v>
      </c>
      <c r="E65" s="878" t="n">
        <v>1960</v>
      </c>
      <c r="F65" s="39" t="inlineStr">
        <is>
          <t>1971/2</t>
        </is>
      </c>
    </row>
    <row r="66" ht="14.45" customHeight="1" s="34">
      <c r="A66" s="10" t="inlineStr">
        <is>
          <t>ENFIELD</t>
        </is>
      </c>
      <c r="C66" s="878" t="n">
        <v>1961</v>
      </c>
      <c r="E66" s="878" t="n">
        <v>1961</v>
      </c>
      <c r="F66" s="39" t="inlineStr">
        <is>
          <t>1972/3</t>
        </is>
      </c>
    </row>
    <row r="67" ht="15" customHeight="1" s="34">
      <c r="A67" s="12" t="inlineStr">
        <is>
          <t>EVERTON</t>
        </is>
      </c>
      <c r="C67" s="878" t="n">
        <v>1962</v>
      </c>
      <c r="E67" s="878" t="n">
        <v>1962</v>
      </c>
      <c r="F67" s="39" t="inlineStr">
        <is>
          <t>1973/4</t>
        </is>
      </c>
    </row>
    <row r="68" ht="14.45" customHeight="1" s="34">
      <c r="A68" s="8" t="inlineStr">
        <is>
          <t>EXETER</t>
        </is>
      </c>
      <c r="C68" s="878" t="n">
        <v>1963</v>
      </c>
      <c r="E68" s="878" t="n">
        <v>1963</v>
      </c>
      <c r="F68" s="39" t="inlineStr">
        <is>
          <t>1974/5</t>
        </is>
      </c>
    </row>
    <row r="69" ht="14.45" customHeight="1" s="34">
      <c r="A69" s="6" t="inlineStr">
        <is>
          <t>FINEDON REVELLERS</t>
        </is>
      </c>
      <c r="C69" s="878" t="n">
        <v>1964</v>
      </c>
      <c r="E69" s="878" t="n">
        <v>1964</v>
      </c>
      <c r="F69" s="39" t="inlineStr">
        <is>
          <t>1975/6</t>
        </is>
      </c>
    </row>
    <row r="70" ht="15" customHeight="1" s="34">
      <c r="A70" s="8" t="inlineStr">
        <is>
          <t>FLEETWOOD</t>
        </is>
      </c>
      <c r="C70" s="878" t="n">
        <v>1965</v>
      </c>
      <c r="E70" s="878" t="n">
        <v>1965</v>
      </c>
      <c r="F70" s="39" t="inlineStr">
        <is>
          <t>1976/7</t>
        </is>
      </c>
    </row>
    <row r="71" ht="14.45" customHeight="1" s="34">
      <c r="A71" s="8" t="inlineStr">
        <is>
          <t>FOREST GREEN ROVERS</t>
        </is>
      </c>
      <c r="C71" s="878" t="n">
        <v>1966</v>
      </c>
      <c r="E71" s="878" t="n">
        <v>1966</v>
      </c>
      <c r="F71" s="39" t="inlineStr">
        <is>
          <t>1977/8</t>
        </is>
      </c>
    </row>
    <row r="72" ht="14.45" customHeight="1" s="34">
      <c r="A72" s="10" t="inlineStr">
        <is>
          <t>FRICKLEY ATHLETIC</t>
        </is>
      </c>
      <c r="C72" s="878" t="n">
        <v>1967</v>
      </c>
      <c r="E72" s="878" t="n">
        <v>1967</v>
      </c>
      <c r="F72" s="39" t="inlineStr">
        <is>
          <t>1978/9</t>
        </is>
      </c>
    </row>
    <row r="73" ht="15" customHeight="1" s="34">
      <c r="A73" s="8" t="inlineStr">
        <is>
          <t>FULHAM</t>
        </is>
      </c>
      <c r="C73" s="878" t="n">
        <v>1968</v>
      </c>
      <c r="E73" s="878" t="n">
        <v>1968</v>
      </c>
      <c r="F73" s="39" t="inlineStr">
        <is>
          <t>1979/80</t>
        </is>
      </c>
    </row>
    <row r="74" ht="14.45" customHeight="1" s="34">
      <c r="A74" s="878" t="inlineStr">
        <is>
          <t>FULHAM U21</t>
        </is>
      </c>
      <c r="C74" s="878" t="n">
        <v>1969</v>
      </c>
      <c r="E74" s="878" t="n">
        <v>1969</v>
      </c>
      <c r="F74" s="39" t="inlineStr">
        <is>
          <t>1980/1</t>
        </is>
      </c>
    </row>
    <row r="75" ht="14.45" customHeight="1" s="34">
      <c r="A75" s="6" t="inlineStr">
        <is>
          <t>GATESHEAD</t>
        </is>
      </c>
      <c r="C75" s="878" t="n">
        <v>1970</v>
      </c>
      <c r="E75" s="878" t="n">
        <v>1970</v>
      </c>
      <c r="F75" s="39" t="inlineStr">
        <is>
          <t>1981/2</t>
        </is>
      </c>
    </row>
    <row r="76" ht="15" customHeight="1" s="34">
      <c r="A76" s="8" t="inlineStr">
        <is>
          <t>GILLINGHAM</t>
        </is>
      </c>
      <c r="C76" s="878" t="n">
        <v>1971</v>
      </c>
      <c r="E76" s="878" t="n">
        <v>1971</v>
      </c>
      <c r="F76" s="39" t="inlineStr">
        <is>
          <t>1982/3</t>
        </is>
      </c>
    </row>
    <row r="77" ht="14.45" customHeight="1" s="34">
      <c r="A77" s="9" t="inlineStr">
        <is>
          <t>GRESLEY ROVERS</t>
        </is>
      </c>
      <c r="C77" s="878" t="n">
        <v>1972</v>
      </c>
      <c r="E77" s="878" t="n">
        <v>1972</v>
      </c>
      <c r="F77" s="39" t="inlineStr">
        <is>
          <t>1983/4</t>
        </is>
      </c>
    </row>
    <row r="78" ht="14.45" customHeight="1" s="34">
      <c r="A78" s="9" t="inlineStr">
        <is>
          <t>[Person_52]</t>
        </is>
      </c>
      <c r="C78" s="878" t="n">
        <v>1973</v>
      </c>
      <c r="E78" s="878" t="n">
        <v>1973</v>
      </c>
      <c r="F78" s="39" t="inlineStr">
        <is>
          <t>1984/5</t>
        </is>
      </c>
    </row>
    <row r="79" ht="15" customHeight="1" s="34">
      <c r="A79" s="10" t="inlineStr">
        <is>
          <t>HALIFAX</t>
        </is>
      </c>
      <c r="C79" s="878" t="n">
        <v>1974</v>
      </c>
      <c r="E79" s="878" t="n">
        <v>1974</v>
      </c>
      <c r="F79" s="39" t="inlineStr">
        <is>
          <t>1985/6</t>
        </is>
      </c>
    </row>
    <row r="80" ht="14.45" customHeight="1" s="34">
      <c r="A80" s="878" t="inlineStr">
        <is>
          <t>HARROW BOROUGH</t>
        </is>
      </c>
      <c r="C80" s="878" t="n">
        <v>1975</v>
      </c>
      <c r="E80" s="878" t="n">
        <v>1975</v>
      </c>
      <c r="F80" s="39" t="inlineStr">
        <is>
          <t>1986/7</t>
        </is>
      </c>
    </row>
    <row r="81" ht="14.45" customHeight="1" s="34">
      <c r="A81" s="10" t="inlineStr">
        <is>
          <t>HARTLEPOOL</t>
        </is>
      </c>
      <c r="C81" s="878" t="n">
        <v>1976</v>
      </c>
      <c r="E81" s="878" t="n">
        <v>1976</v>
      </c>
      <c r="F81" s="39" t="inlineStr">
        <is>
          <t>1987/8</t>
        </is>
      </c>
    </row>
    <row r="82" ht="14.45" customHeight="1" s="34">
      <c r="A82" s="10" t="inlineStr">
        <is>
          <t>HASTINGS</t>
        </is>
      </c>
      <c r="C82" s="878" t="n">
        <v>1977</v>
      </c>
      <c r="E82" s="878" t="n">
        <v>1977</v>
      </c>
      <c r="F82" s="39" t="inlineStr">
        <is>
          <t>1988/9</t>
        </is>
      </c>
    </row>
    <row r="83" ht="14.45" customHeight="1" s="34">
      <c r="A83" s="10" t="inlineStr">
        <is>
          <t>HAYES</t>
        </is>
      </c>
      <c r="C83" s="878" t="n">
        <v>1978</v>
      </c>
      <c r="E83" s="878" t="n">
        <v>1978</v>
      </c>
      <c r="F83" s="39" t="inlineStr">
        <is>
          <t>1989/90</t>
        </is>
      </c>
    </row>
    <row r="84" ht="15" customHeight="1" s="34">
      <c r="A84" s="6" t="inlineStr">
        <is>
          <t>HEANOR TOWN</t>
        </is>
      </c>
      <c r="C84" s="878" t="n">
        <v>1979</v>
      </c>
      <c r="E84" s="878" t="n">
        <v>1979</v>
      </c>
      <c r="F84" s="39" t="inlineStr">
        <is>
          <t>1990/1</t>
        </is>
      </c>
    </row>
    <row r="85">
      <c r="A85" s="9" t="inlineStr">
        <is>
          <t>HENDON</t>
        </is>
      </c>
      <c r="C85" s="878" t="n">
        <v>1980</v>
      </c>
      <c r="E85" s="878" t="n">
        <v>1980</v>
      </c>
      <c r="F85" s="39" t="inlineStr">
        <is>
          <t>1991/2</t>
        </is>
      </c>
    </row>
    <row r="86" ht="14.45" customHeight="1" s="34">
      <c r="A86" s="9" t="inlineStr">
        <is>
          <t>HEREFORD</t>
        </is>
      </c>
      <c r="C86" s="878" t="n">
        <v>1981</v>
      </c>
      <c r="E86" s="878" t="n">
        <v>1981</v>
      </c>
      <c r="F86" s="39" t="inlineStr">
        <is>
          <t>1992/3</t>
        </is>
      </c>
    </row>
    <row r="87" ht="14.45" customHeight="1" s="34">
      <c r="A87" s="9" t="inlineStr">
        <is>
          <t>HINCKLEY TOWN</t>
        </is>
      </c>
      <c r="C87" s="878" t="n">
        <v>1982</v>
      </c>
      <c r="E87" s="878" t="n">
        <v>1982</v>
      </c>
      <c r="F87" s="39" t="inlineStr">
        <is>
          <t>1993/4</t>
        </is>
      </c>
    </row>
    <row r="88" ht="15" customHeight="1" s="34">
      <c r="A88" s="9" t="inlineStr">
        <is>
          <t>HUDDERSFIELD</t>
        </is>
      </c>
      <c r="C88" s="878" t="n">
        <v>1983</v>
      </c>
      <c r="E88" s="878" t="n">
        <v>1983</v>
      </c>
      <c r="F88" s="39" t="inlineStr">
        <is>
          <t>1994/5</t>
        </is>
      </c>
    </row>
    <row r="89" ht="14.45" customHeight="1" s="34">
      <c r="A89" s="9" t="inlineStr">
        <is>
          <t>HULL CITY</t>
        </is>
      </c>
      <c r="C89" s="878" t="n">
        <v>1984</v>
      </c>
      <c r="E89" s="878" t="n">
        <v>1984</v>
      </c>
      <c r="F89" s="39" t="inlineStr">
        <is>
          <t>1995/6</t>
        </is>
      </c>
    </row>
    <row r="90" ht="14.45" customHeight="1" s="34">
      <c r="A90" s="6" t="inlineStr">
        <is>
          <t>ILKESTON TOWN</t>
        </is>
      </c>
      <c r="C90" s="878" t="n">
        <v>1985</v>
      </c>
      <c r="E90" s="878" t="n">
        <v>1985</v>
      </c>
      <c r="F90" s="39" t="inlineStr">
        <is>
          <t>1996/7</t>
        </is>
      </c>
    </row>
    <row r="91" ht="15" customHeight="1" s="34">
      <c r="A91" s="8" t="inlineStr">
        <is>
          <t>IPSWICH</t>
        </is>
      </c>
      <c r="C91" s="878" t="n">
        <v>1986</v>
      </c>
      <c r="E91" s="878" t="n">
        <v>1986</v>
      </c>
      <c r="F91" s="39" t="inlineStr">
        <is>
          <t>1997/8</t>
        </is>
      </c>
    </row>
    <row r="92" ht="14.45" customHeight="1" s="34">
      <c r="A92" s="8" t="inlineStr">
        <is>
          <t>IRTHLINGBOROUGH TOWN</t>
        </is>
      </c>
      <c r="C92" s="878" t="n">
        <v>1987</v>
      </c>
      <c r="E92" s="878" t="n">
        <v>1987</v>
      </c>
      <c r="F92" s="39" t="inlineStr">
        <is>
          <t>1998/9</t>
        </is>
      </c>
    </row>
    <row r="93" ht="14.45" customHeight="1" s="34">
      <c r="A93" s="8" t="inlineStr">
        <is>
          <t>KETTERING</t>
        </is>
      </c>
      <c r="C93" s="878" t="n">
        <v>1988</v>
      </c>
      <c r="E93" s="878" t="n">
        <v>1988</v>
      </c>
      <c r="F93" s="39" t="inlineStr">
        <is>
          <t>1999/2000</t>
        </is>
      </c>
    </row>
    <row r="94" ht="14.45" customHeight="1" s="34">
      <c r="A94" s="8" t="inlineStr">
        <is>
          <t>KETTERING RESERVES</t>
        </is>
      </c>
      <c r="C94" s="878" t="n">
        <v>1989</v>
      </c>
      <c r="E94" s="878" t="n">
        <v>1989</v>
      </c>
      <c r="F94" s="39" t="inlineStr">
        <is>
          <t>2000/1</t>
        </is>
      </c>
    </row>
    <row r="95" ht="14.45" customHeight="1" s="34">
      <c r="A95" s="8" t="inlineStr">
        <is>
          <t>KIDDERMINSTER</t>
        </is>
      </c>
      <c r="C95" s="878" t="n">
        <v>1990</v>
      </c>
      <c r="E95" s="878" t="n">
        <v>1990</v>
      </c>
      <c r="F95" s="39" t="inlineStr">
        <is>
          <t>2001/2</t>
        </is>
      </c>
    </row>
    <row r="96" ht="15" customHeight="1" s="34">
      <c r="A96" s="10" t="inlineStr">
        <is>
          <t>LANCASTER TOWN</t>
        </is>
      </c>
      <c r="C96" s="878" t="n">
        <v>1991</v>
      </c>
      <c r="E96" s="878" t="n">
        <v>1991</v>
      </c>
      <c r="F96" s="39" t="inlineStr">
        <is>
          <t>2002/3</t>
        </is>
      </c>
    </row>
    <row r="97" ht="14.45" customHeight="1" s="34">
      <c r="A97" s="9" t="inlineStr">
        <is>
          <t>LEATHERHEAD</t>
        </is>
      </c>
      <c r="C97" s="878" t="n">
        <v>1992</v>
      </c>
      <c r="E97" s="878" t="n">
        <v>1992</v>
      </c>
      <c r="F97" s="39" t="inlineStr">
        <is>
          <t>2003/4</t>
        </is>
      </c>
    </row>
    <row r="98" ht="14.45" customHeight="1" s="34">
      <c r="A98" s="8" t="inlineStr">
        <is>
          <t>LEEDS</t>
        </is>
      </c>
      <c r="C98" s="878" t="n">
        <v>1993</v>
      </c>
      <c r="E98" s="878" t="n">
        <v>1993</v>
      </c>
      <c r="F98" s="39" t="inlineStr">
        <is>
          <t>2004/5</t>
        </is>
      </c>
    </row>
    <row r="99" ht="15" customHeight="1" s="34">
      <c r="A99" s="10" t="inlineStr">
        <is>
          <t>LEICESTER CITY</t>
        </is>
      </c>
      <c r="C99" s="878" t="n">
        <v>1994</v>
      </c>
      <c r="E99" s="878" t="n">
        <v>1994</v>
      </c>
      <c r="F99" s="39" t="inlineStr">
        <is>
          <t>2005/6</t>
        </is>
      </c>
    </row>
    <row r="100" ht="14.45" customHeight="1" s="34">
      <c r="A100" s="8" t="inlineStr">
        <is>
          <t>LEICESTER CITY RESERVES</t>
        </is>
      </c>
      <c r="C100" s="878" t="n">
        <v>1995</v>
      </c>
      <c r="E100" s="878" t="n">
        <v>1995</v>
      </c>
      <c r="F100" s="39" t="inlineStr">
        <is>
          <t>2006/7</t>
        </is>
      </c>
    </row>
    <row r="101" ht="14.45" customHeight="1" s="34">
      <c r="A101" s="8" t="inlineStr">
        <is>
          <t>LEYTON ORIENT</t>
        </is>
      </c>
      <c r="C101" s="878" t="n">
        <v>1996</v>
      </c>
      <c r="E101" s="878" t="n">
        <v>1996</v>
      </c>
      <c r="F101" s="39" t="inlineStr">
        <is>
          <t>2007/8</t>
        </is>
      </c>
    </row>
    <row r="102" ht="15" customHeight="1" s="34">
      <c r="A102" s="9" t="inlineStr">
        <is>
          <t>LINCOLN</t>
        </is>
      </c>
      <c r="C102" s="878" t="n">
        <v>1997</v>
      </c>
      <c r="E102" s="878" t="n">
        <v>1997</v>
      </c>
      <c r="F102" s="39" t="inlineStr">
        <is>
          <t>2008/9</t>
        </is>
      </c>
    </row>
    <row r="103" ht="14.45" customHeight="1" s="34">
      <c r="A103" s="8" t="inlineStr">
        <is>
          <t>LINCOLN RESERVES</t>
        </is>
      </c>
      <c r="C103" s="878" t="n">
        <v>1998</v>
      </c>
      <c r="E103" s="878" t="n">
        <v>1998</v>
      </c>
      <c r="F103" s="39" t="inlineStr">
        <is>
          <t>2009/10</t>
        </is>
      </c>
    </row>
    <row r="104" ht="14.45" customHeight="1" s="34">
      <c r="A104" s="9" t="inlineStr">
        <is>
          <t>LITTLEHAMPTON</t>
        </is>
      </c>
      <c r="C104" s="878" t="n">
        <v>1999</v>
      </c>
      <c r="E104" s="878" t="n">
        <v>1999</v>
      </c>
      <c r="F104" s="39" t="inlineStr">
        <is>
          <t>2010/1</t>
        </is>
      </c>
    </row>
    <row r="105" ht="15" customHeight="1" s="34">
      <c r="A105" s="9" t="inlineStr">
        <is>
          <t>LIVERPOOL</t>
        </is>
      </c>
      <c r="C105" s="878" t="n">
        <v>2000</v>
      </c>
      <c r="E105" s="878" t="n">
        <v>2000</v>
      </c>
      <c r="F105" s="39" t="inlineStr">
        <is>
          <t>2011/2</t>
        </is>
      </c>
    </row>
    <row r="106" ht="14.45" customHeight="1" s="34">
      <c r="A106" s="10" t="inlineStr">
        <is>
          <t>LLANELLY</t>
        </is>
      </c>
      <c r="C106" s="878" t="n">
        <v>2001</v>
      </c>
      <c r="E106" s="878" t="n">
        <v>2001</v>
      </c>
      <c r="F106" s="39" t="inlineStr">
        <is>
          <t>2012/3</t>
        </is>
      </c>
    </row>
    <row r="107" ht="14.45" customHeight="1" s="34">
      <c r="A107" s="10" t="inlineStr">
        <is>
          <t>LLOYDS</t>
        </is>
      </c>
      <c r="C107" s="878" t="n">
        <v>2002</v>
      </c>
      <c r="E107" s="878" t="n">
        <v>2002</v>
      </c>
      <c r="F107" s="39" t="inlineStr">
        <is>
          <t>2013/4</t>
        </is>
      </c>
    </row>
    <row r="108" ht="15" customHeight="1" s="34">
      <c r="A108" s="6" t="inlineStr">
        <is>
          <t>LUTON</t>
        </is>
      </c>
      <c r="C108" s="878" t="n">
        <v>2003</v>
      </c>
      <c r="E108" s="878" t="n">
        <v>2003</v>
      </c>
      <c r="F108" s="39" t="inlineStr">
        <is>
          <t>2014/5</t>
        </is>
      </c>
    </row>
    <row r="109" ht="14.45" customHeight="1" s="34">
      <c r="A109" s="6" t="inlineStr">
        <is>
          <t>MACCLESFIELD</t>
        </is>
      </c>
      <c r="C109" s="878" t="n">
        <v>2004</v>
      </c>
      <c r="E109" s="878" t="n">
        <v>2004</v>
      </c>
      <c r="F109" s="39" t="inlineStr">
        <is>
          <t>2015/6</t>
        </is>
      </c>
    </row>
    <row r="110" ht="14.45" customHeight="1" s="34">
      <c r="A110" s="11" t="inlineStr">
        <is>
          <t>MAIDSTONE UNITED</t>
        </is>
      </c>
      <c r="C110" s="878" t="n">
        <v>2005</v>
      </c>
      <c r="E110" s="878" t="n">
        <v>2005</v>
      </c>
      <c r="F110" s="39" t="inlineStr">
        <is>
          <t>2016/7</t>
        </is>
      </c>
    </row>
    <row r="111" ht="15" customHeight="1" s="34">
      <c r="A111" s="6" t="inlineStr">
        <is>
          <t>MANCHESTER CITY</t>
        </is>
      </c>
      <c r="C111" s="878" t="n">
        <v>2006</v>
      </c>
      <c r="E111" s="878" t="n">
        <v>2006</v>
      </c>
      <c r="F111" s="39" t="inlineStr">
        <is>
          <t>2017/8</t>
        </is>
      </c>
    </row>
    <row r="112" ht="14.45" customHeight="1" s="34">
      <c r="A112" s="12" t="inlineStr">
        <is>
          <t>MANCHESTER UNITED</t>
        </is>
      </c>
      <c r="C112" s="878" t="n">
        <v>2007</v>
      </c>
      <c r="E112" s="878" t="n">
        <v>2007</v>
      </c>
      <c r="F112" s="39" t="inlineStr">
        <is>
          <t>2018/9</t>
        </is>
      </c>
    </row>
    <row r="113" ht="14.45" customHeight="1" s="34">
      <c r="A113" s="6" t="inlineStr">
        <is>
          <t>MANSFIELD</t>
        </is>
      </c>
      <c r="C113" s="878" t="n">
        <v>2008</v>
      </c>
      <c r="E113" s="878" t="n">
        <v>2008</v>
      </c>
      <c r="F113" s="39" t="inlineStr">
        <is>
          <t>2019/20</t>
        </is>
      </c>
    </row>
    <row r="114" ht="15" customHeight="1" s="34">
      <c r="A114" s="10" t="inlineStr">
        <is>
          <t>MARGATE</t>
        </is>
      </c>
      <c r="C114" s="878" t="n">
        <v>2009</v>
      </c>
      <c r="E114" s="878" t="n">
        <v>2009</v>
      </c>
      <c r="F114" s="39" t="inlineStr">
        <is>
          <t>2020/1</t>
        </is>
      </c>
    </row>
    <row r="115">
      <c r="A115" s="8" t="inlineStr">
        <is>
          <t>MERTHYR TOWN</t>
        </is>
      </c>
      <c r="C115" s="878" t="n">
        <v>2010</v>
      </c>
      <c r="E115" s="878" t="n">
        <v>2010</v>
      </c>
    </row>
    <row r="116" ht="14.45" customHeight="1" s="34">
      <c r="A116" s="10" t="inlineStr">
        <is>
          <t>METROPOLITAN POLICE</t>
        </is>
      </c>
      <c r="C116" s="878" t="n">
        <v>2011</v>
      </c>
      <c r="E116" s="878" t="n">
        <v>2011</v>
      </c>
    </row>
    <row r="117" ht="14.45" customHeight="1" s="34">
      <c r="A117" s="9" t="inlineStr">
        <is>
          <t>MIDDLESBROUGH</t>
        </is>
      </c>
      <c r="C117" s="878" t="n">
        <v>2012</v>
      </c>
      <c r="E117" s="878" t="n">
        <v>2012</v>
      </c>
    </row>
    <row r="118" ht="15" customHeight="1" s="34">
      <c r="A118" s="6" t="inlineStr">
        <is>
          <t>MILLWALL</t>
        </is>
      </c>
      <c r="C118" s="878" t="n">
        <v>2013</v>
      </c>
      <c r="E118" s="878" t="n">
        <v>2013</v>
      </c>
    </row>
    <row r="119">
      <c r="A119" s="6" t="inlineStr">
        <is>
          <t>MILTON KEYNES DONS</t>
        </is>
      </c>
      <c r="C119" s="878" t="n">
        <v>2014</v>
      </c>
      <c r="E119" s="878" t="n">
        <v>2014</v>
      </c>
    </row>
    <row r="120">
      <c r="A120" s="6" t="inlineStr">
        <is>
          <t>MORECAMBE</t>
        </is>
      </c>
      <c r="C120" s="878" t="n">
        <v>2015</v>
      </c>
      <c r="E120" s="878" t="n">
        <v>2015</v>
      </c>
    </row>
    <row r="121">
      <c r="A121" s="6" t="inlineStr">
        <is>
          <t>NEWARK TOWN</t>
        </is>
      </c>
      <c r="C121" s="878" t="n">
        <v>2016</v>
      </c>
      <c r="E121" s="878" t="n">
        <v>2016</v>
      </c>
    </row>
    <row r="122">
      <c r="A122" s="9" t="inlineStr">
        <is>
          <t>NEWCASTLE</t>
        </is>
      </c>
      <c r="C122" s="878" t="n">
        <v>2017</v>
      </c>
      <c r="E122" s="878" t="n">
        <v>2017</v>
      </c>
      <c r="G122" s="39" t="n"/>
    </row>
    <row r="123">
      <c r="A123" s="6" t="inlineStr">
        <is>
          <t>NEWPORT</t>
        </is>
      </c>
      <c r="C123" s="878" t="n">
        <v>2018</v>
      </c>
      <c r="E123" s="878" t="n">
        <v>2018</v>
      </c>
      <c r="G123" s="39" t="n"/>
    </row>
    <row r="124" ht="14.45" customHeight="1" s="34">
      <c r="A124" s="6" t="inlineStr">
        <is>
          <t>NORTHWICH</t>
        </is>
      </c>
      <c r="C124" s="878" t="n">
        <v>2019</v>
      </c>
      <c r="E124" s="878" t="n">
        <v>2019</v>
      </c>
      <c r="G124" s="39" t="n"/>
    </row>
    <row r="125" ht="14.45" customHeight="1" s="34">
      <c r="A125" s="8" t="inlineStr">
        <is>
          <t>NORWICH</t>
        </is>
      </c>
      <c r="C125" s="878" t="n">
        <v>2020</v>
      </c>
      <c r="E125" s="878" t="n">
        <v>2020</v>
      </c>
      <c r="G125" s="39" t="n"/>
    </row>
    <row r="126" ht="15" customHeight="1" s="34">
      <c r="A126" s="10" t="inlineStr">
        <is>
          <t>NOTTINGHAM FOREST</t>
        </is>
      </c>
    </row>
    <row r="127">
      <c r="A127" s="6" t="inlineStr">
        <is>
          <t>NOTTS COUNTY</t>
        </is>
      </c>
    </row>
    <row r="128">
      <c r="A128" s="8" t="inlineStr">
        <is>
          <t>OLDHAM</t>
        </is>
      </c>
    </row>
    <row r="129">
      <c r="A129" s="8" t="inlineStr">
        <is>
          <t>OXFORD CITY</t>
        </is>
      </c>
    </row>
    <row r="130">
      <c r="A130" s="8" t="inlineStr">
        <is>
          <t>OXFORD UNITED</t>
        </is>
      </c>
    </row>
    <row r="131">
      <c r="A131" s="9" t="inlineStr">
        <is>
          <t>PETERBOROUGH</t>
        </is>
      </c>
    </row>
    <row r="132">
      <c r="A132" s="6" t="inlineStr">
        <is>
          <t>PLYMOUTH</t>
        </is>
      </c>
    </row>
    <row r="133">
      <c r="A133" s="8" t="inlineStr">
        <is>
          <t>PORT VALE</t>
        </is>
      </c>
    </row>
    <row r="134">
      <c r="A134" s="6" t="inlineStr">
        <is>
          <t>PORTSMOUTH</t>
        </is>
      </c>
    </row>
    <row r="135">
      <c r="A135" s="9" t="inlineStr">
        <is>
          <t>PRESTON</t>
        </is>
      </c>
    </row>
    <row r="136">
      <c r="A136" s="8" t="inlineStr">
        <is>
          <t>QUEENS PARK RANGERS</t>
        </is>
      </c>
    </row>
    <row r="137">
      <c r="A137" s="6" t="inlineStr">
        <is>
          <t>RAUNDS UNITY</t>
        </is>
      </c>
    </row>
    <row r="138">
      <c r="A138" s="6" t="inlineStr">
        <is>
          <t>READING</t>
        </is>
      </c>
    </row>
    <row r="139">
      <c r="A139" s="6" t="inlineStr">
        <is>
          <t>ROCHDALE</t>
        </is>
      </c>
    </row>
    <row r="140">
      <c r="A140" s="9" t="inlineStr">
        <is>
          <t>ROMFORD</t>
        </is>
      </c>
    </row>
    <row r="141" s="34">
      <c r="A141" s="8" t="inlineStr">
        <is>
          <t>ROTHERHAM</t>
        </is>
      </c>
      <c r="D141" s="878" t="n"/>
      <c r="F141" s="39" t="n"/>
      <c r="G141" s="878" t="n"/>
    </row>
    <row r="142">
      <c r="A142" s="8" t="inlineStr">
        <is>
          <t>ROTHWELL TOWN SWIFTS</t>
        </is>
      </c>
    </row>
    <row r="143">
      <c r="A143" s="8" t="inlineStr">
        <is>
          <t>RUSHDEN &amp; DIAMONDS</t>
        </is>
      </c>
    </row>
    <row r="144">
      <c r="A144" s="8" t="inlineStr">
        <is>
          <t>RUSHDEN TOWN</t>
        </is>
      </c>
    </row>
    <row r="145">
      <c r="A145" s="6" t="inlineStr">
        <is>
          <t>RUSHDEN TOWN RESERVES</t>
        </is>
      </c>
    </row>
    <row r="146">
      <c r="A146" s="6" t="inlineStr">
        <is>
          <t>SALFORD CITY</t>
        </is>
      </c>
    </row>
    <row r="147">
      <c r="A147" s="6" t="inlineStr">
        <is>
          <t>SCARBOROUGH</t>
        </is>
      </c>
    </row>
    <row r="148">
      <c r="A148" s="6" t="inlineStr">
        <is>
          <t>SCUNTHORPE</t>
        </is>
      </c>
    </row>
    <row r="149">
      <c r="A149" s="10" t="inlineStr">
        <is>
          <t>SHEFFIELD UNITED</t>
        </is>
      </c>
    </row>
    <row r="150">
      <c r="A150" s="6" t="inlineStr">
        <is>
          <t>SHEFFIELD UNITED RESERVES</t>
        </is>
      </c>
    </row>
    <row r="151">
      <c r="A151" s="10" t="inlineStr">
        <is>
          <t>SHEFFIELD WEDNESDAY</t>
        </is>
      </c>
    </row>
    <row r="152">
      <c r="A152" s="8" t="inlineStr">
        <is>
          <t>SHREWSBURY</t>
        </is>
      </c>
    </row>
    <row r="153">
      <c r="A153" s="8" t="inlineStr">
        <is>
          <t>SOUTHAMPTON</t>
        </is>
      </c>
    </row>
    <row r="154">
      <c r="A154" s="878" t="inlineStr">
        <is>
          <t>SOUTHAMPTON U21</t>
        </is>
      </c>
    </row>
    <row r="155">
      <c r="A155" s="8" t="inlineStr">
        <is>
          <t>SOUTHEND</t>
        </is>
      </c>
    </row>
    <row r="156">
      <c r="A156" s="8" t="inlineStr">
        <is>
          <t>SOUTHPORT</t>
        </is>
      </c>
    </row>
    <row r="157">
      <c r="A157" s="9" t="inlineStr">
        <is>
          <t>STEVENAGE</t>
        </is>
      </c>
    </row>
    <row r="158">
      <c r="A158" s="8" t="inlineStr">
        <is>
          <t>STOCKPORT</t>
        </is>
      </c>
    </row>
    <row r="159">
      <c r="A159" s="6" t="inlineStr">
        <is>
          <t>STOKE</t>
        </is>
      </c>
    </row>
    <row r="160">
      <c r="A160" s="878" t="inlineStr">
        <is>
          <t>STOURBRIDGE</t>
        </is>
      </c>
    </row>
    <row r="161">
      <c r="A161" s="9" t="inlineStr">
        <is>
          <t>SUNDERLAND</t>
        </is>
      </c>
    </row>
    <row r="162">
      <c r="A162" s="10" t="inlineStr">
        <is>
          <t>SUTTON</t>
        </is>
      </c>
    </row>
    <row r="163">
      <c r="A163" s="8" t="inlineStr">
        <is>
          <t>SWANSEA</t>
        </is>
      </c>
    </row>
    <row r="164">
      <c r="A164" s="6" t="inlineStr">
        <is>
          <t>SWINDON</t>
        </is>
      </c>
    </row>
    <row r="165">
      <c r="A165" s="10" t="inlineStr">
        <is>
          <t>TELFORD</t>
        </is>
      </c>
    </row>
    <row r="166">
      <c r="A166" s="6" t="inlineStr">
        <is>
          <t>THAMES</t>
        </is>
      </c>
    </row>
    <row r="167">
      <c r="A167" s="9" t="inlineStr">
        <is>
          <t>TOOTING &amp; MITCHAM</t>
        </is>
      </c>
    </row>
    <row r="168">
      <c r="A168" s="6" t="inlineStr">
        <is>
          <t>TORQUAY</t>
        </is>
      </c>
    </row>
    <row r="169">
      <c r="A169" s="8" t="inlineStr">
        <is>
          <t>TOTTENHAM</t>
        </is>
      </c>
    </row>
    <row r="170">
      <c r="A170" s="8" t="inlineStr">
        <is>
          <t>TRANMERE</t>
        </is>
      </c>
    </row>
    <row r="171">
      <c r="A171" s="10" t="inlineStr">
        <is>
          <t>VS RUGBY</t>
        </is>
      </c>
    </row>
    <row r="172">
      <c r="A172" s="8" t="inlineStr">
        <is>
          <t>WALSALL</t>
        </is>
      </c>
    </row>
    <row r="173">
      <c r="A173" s="9" t="inlineStr">
        <is>
          <t>WALTHAMSTOW AVENUE</t>
        </is>
      </c>
    </row>
    <row r="174">
      <c r="A174" s="10" t="inlineStr">
        <is>
          <t>WATERLOOVILLE</t>
        </is>
      </c>
    </row>
    <row r="175">
      <c r="A175" s="6" t="inlineStr">
        <is>
          <t>WATFORD</t>
        </is>
      </c>
    </row>
    <row r="176" s="34">
      <c r="A176" s="9" t="inlineStr">
        <is>
          <t>WELLINGBOROUGH TOWN</t>
        </is>
      </c>
      <c r="D176" s="878" t="n"/>
      <c r="F176" s="39" t="n"/>
      <c r="G176" s="878" t="n"/>
    </row>
    <row r="177">
      <c r="A177" s="8" t="inlineStr">
        <is>
          <t>WELLINGBOROUGH TOWN RESERVES</t>
        </is>
      </c>
    </row>
    <row r="178">
      <c r="A178" s="12" t="inlineStr">
        <is>
          <t>WEST BROMWICH ALBION</t>
        </is>
      </c>
    </row>
    <row r="179">
      <c r="A179" s="8" t="inlineStr">
        <is>
          <t>WEST HAM</t>
        </is>
      </c>
    </row>
    <row r="180">
      <c r="A180" s="878" t="inlineStr">
        <is>
          <t>WEST HAM U21</t>
        </is>
      </c>
    </row>
    <row r="181">
      <c r="A181" s="9" t="inlineStr">
        <is>
          <t>WEST STANLEY</t>
        </is>
      </c>
    </row>
    <row r="182">
      <c r="A182" s="10" t="inlineStr">
        <is>
          <t>WESTON SUPER MARE</t>
        </is>
      </c>
    </row>
    <row r="183">
      <c r="A183" s="9" t="inlineStr">
        <is>
          <t>WEYMOUTH</t>
        </is>
      </c>
    </row>
    <row r="184">
      <c r="A184" s="6" t="inlineStr">
        <is>
          <t>WIGAN ATHLETIC</t>
        </is>
      </c>
    </row>
    <row r="185">
      <c r="A185" s="9" t="inlineStr">
        <is>
          <t>WIGAN BOROUGH</t>
        </is>
      </c>
    </row>
    <row r="186">
      <c r="A186" s="9" t="inlineStr">
        <is>
          <t>WIMBLEDON</t>
        </is>
      </c>
    </row>
    <row r="187">
      <c r="A187" s="8" t="inlineStr">
        <is>
          <t>WOLVERHAMPTON WANDERERS</t>
        </is>
      </c>
    </row>
    <row r="188">
      <c r="A188" s="10" t="inlineStr">
        <is>
          <t>WORKINGTON</t>
        </is>
      </c>
    </row>
    <row r="189">
      <c r="A189" s="8" t="inlineStr">
        <is>
          <t>WORKSOP</t>
        </is>
      </c>
    </row>
    <row r="190">
      <c r="A190" s="11" t="inlineStr">
        <is>
          <t>WREXHAM</t>
        </is>
      </c>
    </row>
    <row r="191">
      <c r="A191" s="10" t="inlineStr">
        <is>
          <t>WYCOMBE</t>
        </is>
      </c>
    </row>
    <row r="192">
      <c r="A192" s="9" t="inlineStr">
        <is>
          <t>YEOVIL</t>
        </is>
      </c>
    </row>
    <row r="193">
      <c r="A193" s="8" t="inlineStr">
        <is>
          <t>YORK</t>
        </is>
      </c>
    </row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 ht="18.75" customHeight="1" s="34">
      <c r="B5039" s="4">
        <f>SUM(C5051:C5051)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</dc:creator>
  <dcterms:created xsi:type="dcterms:W3CDTF">2015-02-15T09:07:23Z</dcterms:created>
  <dcterms:modified xsi:type="dcterms:W3CDTF">2025-09-29T17:19:18Z</dcterms:modified>
  <cp:lastModifiedBy>john</cp:lastModifiedBy>
</cp:coreProperties>
</file>