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860" yWindow="3285" windowWidth="21645" windowHeight="14115" tabRatio="600" firstSheet="0" activeTab="0" autoFilterDateGrouping="1"/>
  </bookViews>
  <sheets>
    <sheet name="RESULTS" sheetId="1" state="visible" r:id="rId1"/>
    <sheet name="Sheet1" sheetId="2" state="visible" r:id="rId2"/>
    <sheet name="Test" sheetId="3" state="visible" r:id="rId3"/>
  </sheets>
  <definedNames>
    <definedName name="_xlnm._FilterDatabase" localSheetId="2" hidden="1">'Test'!$A$1:$B$167</definedName>
  </definedNames>
  <calcPr calcId="162913" fullCalcOnLoad="1"/>
</workbook>
</file>

<file path=xl/styles.xml><?xml version="1.0" encoding="utf-8"?>
<styleSheet xmlns="http://schemas.openxmlformats.org/spreadsheetml/2006/main">
  <numFmts count="3">
    <numFmt numFmtId="164" formatCode="h:mm;@"/>
    <numFmt numFmtId="165" formatCode="yyyy\-mm\-dd;@"/>
    <numFmt numFmtId="166" formatCode="[$-409]d\-mmm\-yy;@"/>
  </numFmts>
  <fonts count="10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color rgb="FF0A0101"/>
      <sz val="12"/>
    </font>
    <font>
      <name val="Verdana"/>
      <family val="2"/>
      <color rgb="FF333333"/>
      <sz val="10"/>
    </font>
    <font>
      <name val="Calibri"/>
      <family val="2"/>
      <i val="1"/>
      <color theme="0"/>
      <sz val="11"/>
      <scheme val="minor"/>
    </font>
    <font>
      <name val="Calibri"/>
      <family val="2"/>
      <color rgb="FFFF0000"/>
      <sz val="11"/>
      <scheme val="minor"/>
    </font>
  </fonts>
  <fills count="13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10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2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164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1" fillId="0" borderId="1" pivotButton="0" quotePrefix="0" xfId="0"/>
    <xf numFmtId="1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 vertical="top" wrapText="1"/>
    </xf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  <xf numFmtId="1" fontId="0" fillId="0" borderId="0" pivotButton="0" quotePrefix="0" xfId="0"/>
    <xf numFmtId="0" fontId="6" fillId="0" borderId="0" pivotButton="0" quotePrefix="0" xfId="0"/>
    <xf numFmtId="1" fontId="2" fillId="0" borderId="0" applyAlignment="1" pivotButton="0" quotePrefix="0" xfId="0">
      <alignment horizontal="center" vertical="top" wrapText="1"/>
    </xf>
    <xf numFmtId="1" fontId="1" fillId="0" borderId="1" applyAlignment="1" pivotButton="0" quotePrefix="0" xfId="0">
      <alignment vertical="center"/>
    </xf>
    <xf numFmtId="164" fontId="0" fillId="0" borderId="0" applyAlignment="1" pivotButton="0" quotePrefix="0" xfId="0">
      <alignment vertical="top"/>
    </xf>
    <xf numFmtId="2" fontId="0" fillId="2" borderId="0" applyAlignment="1" pivotButton="0" quotePrefix="0" xfId="0">
      <alignment horizontal="center" vertical="top"/>
    </xf>
    <xf numFmtId="1" fontId="0" fillId="3" borderId="0" applyAlignment="1" pivotButton="0" quotePrefix="0" xfId="0">
      <alignment horizontal="center" vertical="top"/>
    </xf>
    <xf numFmtId="164" fontId="0" fillId="4" borderId="0" applyAlignment="1" pivotButton="0" quotePrefix="0" xfId="0">
      <alignment horizontal="center" vertical="top"/>
    </xf>
    <xf numFmtId="20" fontId="0" fillId="0" borderId="0" pivotButton="0" quotePrefix="0" xfId="0"/>
    <xf numFmtId="1" fontId="0" fillId="0" borderId="0" applyAlignment="1" pivotButton="0" quotePrefix="0" xfId="0">
      <alignment horizontal="left"/>
    </xf>
    <xf numFmtId="165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1" fontId="5" fillId="5" borderId="1" applyAlignment="1" pivotButton="0" quotePrefix="0" xfId="0">
      <alignment horizontal="left"/>
    </xf>
    <xf numFmtId="2" fontId="0" fillId="0" borderId="0" applyAlignment="1" pivotButton="0" quotePrefix="0" xfId="0">
      <alignment horizontal="left" indent="1"/>
    </xf>
    <xf numFmtId="1" fontId="0" fillId="0" borderId="0" applyAlignment="1" pivotButton="0" quotePrefix="0" xfId="0">
      <alignment horizontal="right" indent="1"/>
    </xf>
    <xf numFmtId="1" fontId="7" fillId="0" borderId="0" applyAlignment="1" pivotButton="0" quotePrefix="0" xfId="0">
      <alignment horizontal="left" indent="1"/>
    </xf>
    <xf numFmtId="1" fontId="0" fillId="0" borderId="0" applyAlignment="1" pivotButton="0" quotePrefix="0" xfId="0">
      <alignment horizontal="left" indent="1"/>
    </xf>
    <xf numFmtId="9" fontId="0" fillId="0" borderId="0" applyAlignment="1" pivotButton="0" quotePrefix="0" xfId="0">
      <alignment horizontal="left" indent="1"/>
    </xf>
    <xf numFmtId="3" fontId="0" fillId="0" borderId="0" applyAlignment="1" pivotButton="0" quotePrefix="0" xfId="0">
      <alignment horizontal="left" indent="1"/>
    </xf>
    <xf numFmtId="0" fontId="5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5" pivotButton="0" quotePrefix="0" xfId="0"/>
    <xf numFmtId="0" fontId="0" fillId="0" borderId="0" pivotButton="0" quotePrefix="0" xfId="0"/>
    <xf numFmtId="1" fontId="0" fillId="0" borderId="6" pivotButton="0" quotePrefix="0" xfId="0"/>
    <xf numFmtId="0" fontId="0" fillId="0" borderId="7" pivotButton="0" quotePrefix="0" xfId="0"/>
    <xf numFmtId="1" fontId="0" fillId="0" borderId="8" pivotButton="0" quotePrefix="0" xfId="0"/>
    <xf numFmtId="0" fontId="0" fillId="0" borderId="0" pivotButton="0" quotePrefix="0" xfId="0"/>
    <xf numFmtId="0" fontId="0" fillId="7" borderId="3" applyAlignment="1" pivotButton="0" quotePrefix="0" xfId="0">
      <alignment horizontal="right"/>
    </xf>
    <xf numFmtId="2" fontId="1" fillId="7" borderId="4" applyAlignment="1" pivotButton="0" quotePrefix="0" xfId="0">
      <alignment horizontal="left"/>
    </xf>
    <xf numFmtId="0" fontId="0" fillId="0" borderId="0" pivotButton="0" quotePrefix="0" xfId="0"/>
    <xf numFmtId="0" fontId="5" fillId="8" borderId="3" pivotButton="0" quotePrefix="0" xfId="0"/>
    <xf numFmtId="0" fontId="5" fillId="8" borderId="2" applyAlignment="1" pivotButton="0" quotePrefix="0" xfId="0">
      <alignment wrapText="1"/>
    </xf>
    <xf numFmtId="1" fontId="5" fillId="8" borderId="4" applyAlignment="1" pivotButton="0" quotePrefix="0" xfId="0">
      <alignment wrapText="1"/>
    </xf>
    <xf numFmtId="166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5" fillId="5" borderId="1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horizontal="left" indent="1"/>
    </xf>
    <xf numFmtId="0" fontId="0" fillId="0" borderId="0" applyAlignment="1" pivotButton="0" quotePrefix="0" xfId="0">
      <alignment horizontal="left" indent="1"/>
    </xf>
    <xf numFmtId="0" fontId="0" fillId="0" borderId="1" applyAlignment="1" pivotButton="0" quotePrefix="0" xfId="0">
      <alignment horizontal="left" indent="1"/>
    </xf>
    <xf numFmtId="2" fontId="0" fillId="0" borderId="0" applyAlignment="1" pivotButton="0" quotePrefix="0" xfId="0">
      <alignment vertical="top"/>
    </xf>
    <xf numFmtId="2" fontId="0" fillId="0" borderId="0" pivotButton="0" quotePrefix="0" xfId="0"/>
    <xf numFmtId="2" fontId="0" fillId="0" borderId="0" applyAlignment="1" pivotButton="0" quotePrefix="0" xfId="0">
      <alignment vertical="top"/>
    </xf>
    <xf numFmtId="2" fontId="0" fillId="9" borderId="0" applyAlignment="1" pivotButton="0" quotePrefix="0" xfId="0">
      <alignment horizontal="center" vertical="top"/>
    </xf>
    <xf numFmtId="1" fontId="0" fillId="10" borderId="0" applyAlignment="1" pivotButton="0" quotePrefix="0" xfId="0">
      <alignment horizontal="center" vertical="top"/>
    </xf>
    <xf numFmtId="0" fontId="1" fillId="0" borderId="0" pivotButton="0" quotePrefix="0" xfId="0"/>
    <xf numFmtId="2" fontId="0" fillId="11" borderId="0" applyAlignment="1" pivotButton="0" quotePrefix="0" xfId="0">
      <alignment horizontal="center" vertical="top"/>
    </xf>
    <xf numFmtId="1" fontId="0" fillId="0" borderId="0" applyAlignment="1" pivotButton="0" quotePrefix="0" xfId="0">
      <alignment horizontal="left" indent="1"/>
    </xf>
    <xf numFmtId="2" fontId="0" fillId="0" borderId="0" applyAlignment="1" pivotButton="0" quotePrefix="0" xfId="0">
      <alignment horizontal="left" indent="1"/>
    </xf>
    <xf numFmtId="2" fontId="0" fillId="0" borderId="0" applyAlignment="1" pivotButton="0" quotePrefix="0" xfId="0">
      <alignment horizontal="right" indent="1"/>
    </xf>
    <xf numFmtId="164" fontId="0" fillId="0" borderId="0" applyAlignment="1" pivotButton="0" quotePrefix="0" xfId="0">
      <alignment horizontal="left" indent="1"/>
    </xf>
    <xf numFmtId="1" fontId="0" fillId="0" borderId="0" applyAlignment="1" pivotButton="0" quotePrefix="0" xfId="0">
      <alignment horizontal="right" indent="1"/>
    </xf>
    <xf numFmtId="0" fontId="0" fillId="0" borderId="0" applyAlignment="1" pivotButton="0" quotePrefix="0" xfId="0">
      <alignment horizontal="right" indent="1"/>
    </xf>
    <xf numFmtId="2" fontId="0" fillId="12" borderId="0" applyAlignment="1" pivotButton="0" quotePrefix="0" xfId="0">
      <alignment horizontal="center" vertical="top"/>
    </xf>
    <xf numFmtId="0" fontId="4" fillId="6" borderId="9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left" indent="1"/>
    </xf>
    <xf numFmtId="1" fontId="0" fillId="0" borderId="0" pivotButton="0" quotePrefix="0" xfId="0"/>
    <xf numFmtId="0" fontId="0" fillId="0" borderId="0" applyAlignment="1" pivotButton="0" quotePrefix="0" xfId="0">
      <alignment horizontal="left" indent="1"/>
    </xf>
    <xf numFmtId="0" fontId="0" fillId="0" borderId="0" applyAlignment="1" pivotButton="0" quotePrefix="0" xfId="0">
      <alignment horizontal="left" indent="1"/>
    </xf>
    <xf numFmtId="0" fontId="5" fillId="5" borderId="0" pivotButton="0" quotePrefix="0" xfId="0"/>
    <xf numFmtId="0" fontId="0" fillId="0" borderId="0" applyAlignment="1" pivotButton="0" quotePrefix="0" xfId="0">
      <alignment horizontal="left" indent="1"/>
    </xf>
    <xf numFmtId="0" fontId="5" fillId="5" borderId="0" pivotButton="0" quotePrefix="0" xfId="0"/>
    <xf numFmtId="0" fontId="0" fillId="0" borderId="0" pivotButton="0" quotePrefix="0" xfId="0"/>
    <xf numFmtId="0" fontId="4" fillId="5" borderId="0" pivotButton="0" quotePrefix="0" xfId="0"/>
    <xf numFmtId="0" fontId="5" fillId="5" borderId="0" applyAlignment="1" pivotButton="0" quotePrefix="0" xfId="0">
      <alignment horizontal="left"/>
    </xf>
    <xf numFmtId="0" fontId="4" fillId="5" borderId="0" applyAlignment="1" pivotButton="0" quotePrefix="0" xfId="0">
      <alignment horizontal="left"/>
    </xf>
    <xf numFmtId="0" fontId="0" fillId="0" borderId="1" applyAlignment="1" pivotButton="0" quotePrefix="0" xfId="0">
      <alignment horizontal="left" indent="1"/>
    </xf>
    <xf numFmtId="0" fontId="8" fillId="5" borderId="0" applyAlignment="1" pivotButton="0" quotePrefix="0" xfId="0">
      <alignment horizontal="left" indent="1"/>
    </xf>
    <xf numFmtId="0" fontId="8" fillId="5" borderId="0" pivotButton="0" quotePrefix="0" xfId="0"/>
    <xf numFmtId="0" fontId="5" fillId="0" borderId="1" applyAlignment="1" pivotButton="0" quotePrefix="0" xfId="0">
      <alignment horizontal="left" wrapText="1"/>
    </xf>
    <xf numFmtId="166" fontId="5" fillId="0" borderId="1" applyAlignment="1" pivotButton="0" quotePrefix="0" xfId="0">
      <alignment horizontal="left" wrapText="1"/>
    </xf>
    <xf numFmtId="164" fontId="5" fillId="0" borderId="1" applyAlignment="1" pivotButton="0" quotePrefix="0" xfId="0">
      <alignment horizontal="left" wrapText="1"/>
    </xf>
    <xf numFmtId="1" fontId="5" fillId="0" borderId="1" applyAlignment="1" pivotButton="0" quotePrefix="0" xfId="0">
      <alignment horizontal="left" wrapText="1"/>
    </xf>
    <xf numFmtId="2" fontId="5" fillId="0" borderId="1" applyAlignment="1" pivotButton="0" quotePrefix="0" xfId="0">
      <alignment horizontal="left" wrapText="1"/>
    </xf>
    <xf numFmtId="0" fontId="5" fillId="8" borderId="1" applyAlignment="1" pivotButton="0" quotePrefix="0" xfId="0">
      <alignment horizontal="left" wrapText="1"/>
    </xf>
    <xf numFmtId="9" fontId="5" fillId="0" borderId="1" applyAlignment="1" pivotButton="0" quotePrefix="0" xfId="0">
      <alignment horizontal="left" wrapText="1"/>
    </xf>
    <xf numFmtId="9" fontId="0" fillId="0" borderId="0" applyAlignment="1" pivotButton="0" quotePrefix="0" xfId="0">
      <alignment horizontal="right"/>
    </xf>
    <xf numFmtId="9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5" fillId="5" borderId="0" applyAlignment="1" pivotButton="0" quotePrefix="0" xfId="0">
      <alignment horizontal="left" indent="1"/>
    </xf>
    <xf numFmtId="2" fontId="9" fillId="3" borderId="1" applyAlignment="1" pivotButton="0" quotePrefix="0" xfId="0">
      <alignment horizontal="left" wrapText="1"/>
    </xf>
    <xf numFmtId="0" fontId="4" fillId="6" borderId="0" applyAlignment="1" pivotButton="0" quotePrefix="0" xfId="0">
      <alignment horizontal="left"/>
    </xf>
    <xf numFmtId="165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 indent="1"/>
    </xf>
  </cellXfs>
  <cellStyles count="1">
    <cellStyle name="Normal" xfId="0" builtinId="0"/>
  </cellStyles>
  <dxfs count="4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3" formatCode="0%"/>
      <alignment horizontal="right" vertical="bottom"/>
    </dxf>
    <dxf>
      <numFmt numFmtId="2" formatCode="0.00"/>
      <alignment horizontal="right" vertical="bottom"/>
    </dxf>
    <dxf>
      <numFmt numFmtId="2" formatCode="0.00"/>
      <alignment horizontal="right" vertical="bottom"/>
    </dxf>
    <dxf>
      <numFmt numFmtId="1" formatCode="0"/>
    </dxf>
    <dxf>
      <numFmt numFmtId="1" formatCode="0"/>
    </dxf>
    <dxf>
      <alignment horizontal="general" vertical="bottom"/>
    </dxf>
    <dxf>
      <numFmt numFmtId="1" formatCode="0"/>
      <alignment horizontal="right" vertical="bottom"/>
    </dxf>
    <dxf>
      <numFmt numFmtId="2" formatCode="0.00"/>
      <alignment horizontal="right" vertical="bottom"/>
    </dxf>
    <dxf>
      <numFmt numFmtId="2" formatCode="0.00"/>
      <alignment horizontal="right" vertical="bottom"/>
    </dxf>
    <dxf>
      <numFmt numFmtId="2" formatCode="0.00"/>
      <alignment horizontal="right" vertical="bottom"/>
    </dxf>
    <dxf>
      <numFmt numFmtId="1" formatCode="0"/>
      <alignment horizontal="right" vertical="bottom"/>
    </dxf>
    <dxf>
      <numFmt numFmtId="2" formatCode="0.00"/>
      <alignment horizontal="right" vertical="bottom"/>
    </dxf>
    <dxf>
      <numFmt numFmtId="2" formatCode="0.00"/>
      <alignment horizontal="right" vertical="bottom"/>
    </dxf>
    <dxf>
      <numFmt numFmtId="1" formatCode="0"/>
      <alignment horizontal="right" vertical="bottom"/>
    </dxf>
    <dxf>
      <numFmt numFmtId="165" formatCode="h:mm;@"/>
      <alignment horizontal="right" vertical="bottom"/>
    </dxf>
    <dxf>
      <numFmt numFmtId="166" formatCode="[$-409]d\-mmm\-yy;@"/>
      <alignment horizontal="left" vertical="bottom"/>
    </dxf>
    <dxf>
      <numFmt numFmtId="166" formatCode="[$-409]d\-mmm\-yy;@"/>
      <alignment horizontal="right" vertical="bottom"/>
    </dxf>
    <dxf>
      <border outline="0">
        <bottom style="thin">
          <color indexed="64"/>
        </bottom>
      </border>
    </dxf>
    <dxf>
      <font>
        <name val="Calibri"/>
        <strike val="0"/>
        <outline val="0"/>
        <shadow val="0"/>
        <color theme="0"/>
        <sz val="11"/>
        <vertAlign val="baseline"/>
        <scheme val="minor"/>
      </font>
      <alignment horizontal="left" vertical="bottom" wrapText="1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alignment horizontal="left" vertical="bottom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" formatCode="0"/>
      <alignment horizontal="right" vertical="bottom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" formatCode="0"/>
      <alignment horizontal="right" vertical="bottom" indent="1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" formatCode="0"/>
      <alignment horizontal="left" vertical="bottom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" formatCode="0"/>
      <alignment horizontal="left" vertical="bottom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alignment horizontal="left" vertical="bottom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alignment horizontal="left" vertical="bottom"/>
    </dxf>
    <dxf>
      <border outline="0"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theme="0"/>
        <extend val="0"/>
        <sz val="11"/>
        <vertAlign val="baseline"/>
        <scheme val="minor"/>
      </font>
      <numFmt numFmtId="1" formatCode="0"/>
      <fill>
        <patternFill patternType="solid">
          <fgColor indexed="64"/>
          <bgColor theme="4"/>
        </patternFill>
      </fill>
      <alignment horizontal="left" vertical="bottom"/>
    </dxf>
    <dxf>
      <numFmt numFmtId="1" formatCode="0"/>
      <alignment horizontal="right" vertical="bottom" indent="1"/>
    </dxf>
    <dxf>
      <alignment horizontal="left" vertical="bottom" relativeIndent="1"/>
    </dxf>
    <dxf>
      <alignment horizontal="left" vertical="bottom" relativeIndent="1"/>
    </dxf>
    <dxf>
      <alignment horizontal="left" vertical="bottom" relativeIndent="1"/>
    </dxf>
    <dxf>
      <numFmt numFmtId="166" formatCode="[$-409]d\-mmm\-yy;@"/>
    </dxf>
    <dxf>
      <font>
        <name val="Calibri"/>
        <b val="1"/>
        <strike val="0"/>
        <outline val="0"/>
        <shadow val="0"/>
        <color theme="0"/>
        <sz val="11"/>
        <vertAlign val="baseline"/>
        <scheme val="minor"/>
      </font>
    </dxf>
    <dxf>
      <fill>
        <patternFill>
          <bgColor theme="8" tint="0.7999816888943144"/>
        </patternFill>
      </fill>
    </dxf>
    <dxf>
      <fill>
        <patternFill>
          <bgColor theme="4"/>
        </patternFill>
      </fill>
    </dxf>
    <dxf>
      <border>
        <left style="thin">
          <color theme="4" tint="0.3999450666829432"/>
        </left>
        <right style="thin">
          <color theme="4" tint="0.3999450666829432"/>
        </right>
        <top style="thin">
          <color theme="4" tint="0.3999450666829432"/>
        </top>
        <bottom style="thin">
          <color theme="4" tint="0.3999450666829432"/>
        </bottom>
        <vertical style="thin">
          <color theme="4" tint="0.3999450666829432"/>
        </vertical>
        <horizontal style="thin">
          <color theme="4" tint="0.3999450666829432"/>
        </horizontal>
      </border>
    </dxf>
  </dxfs>
  <tableStyles count="1" defaultTableStyle="TableStyleMedium2" defaultPivotStyle="PivotStyleLight16">
    <tableStyle name="Table Style 1" pivot="0" count="3">
      <tableStyleElement type="wholeTable" dxfId="40"/>
      <tableStyleElement type="headerRow" dxfId="39"/>
      <tableStyleElement type="secondRow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able2" displayName="Table2" ref="I3:M26" headerRowCount="1" totalsRowShown="0" headerRowDxfId="37">
  <autoFilter ref="I3:M26">
    <filterColumn colId="0" hiddenButton="1" showButton="1"/>
    <filterColumn colId="1" hiddenButton="1" showButton="1"/>
    <filterColumn colId="2" hiddenButton="1" showButton="1"/>
    <filterColumn colId="3" hiddenButton="1" showButton="1"/>
    <filterColumn colId="4" hiddenButton="1" showButton="1"/>
  </autoFilter>
  <sortState ref="I4:M26">
    <sortCondition descending="1" ref="I4:I8"/>
  </sortState>
  <tableColumns count="5">
    <tableColumn id="1" name="Date" dataDxfId="36"/>
    <tableColumn id="2" name="Trades" dataDxfId="35"/>
    <tableColumn id="6" name="Exec" dataDxfId="34"/>
    <tableColumn id="3" name="Win %" dataDxfId="33"/>
    <tableColumn id="4" name="G/L $" dataDxfId="32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2" name="Table3" displayName="Table3" ref="O3:T6" headerRowCount="1" totalsRowShown="0" headerRowDxfId="31" dataDxfId="29" headerRowBorderDxfId="30">
  <autoFilter ref="O3:T6">
    <filterColumn colId="0" hiddenButton="1" showButton="1"/>
    <filterColumn colId="1" hiddenButton="1" showButton="1"/>
    <filterColumn colId="2" hiddenButton="1" showButton="1"/>
    <filterColumn colId="3" hiddenButton="1" showButton="1"/>
    <filterColumn colId="4" hiddenButton="1" showButton="1"/>
    <filterColumn colId="5" hiddenButton="1" showButton="1"/>
  </autoFilter>
  <sortState ref="O4:S6">
    <sortCondition descending="1" ref="O4:O6"/>
  </sortState>
  <tableColumns count="6">
    <tableColumn id="1" name="Week" dataDxfId="28"/>
    <tableColumn id="2" name="Trades" dataDxfId="27"/>
    <tableColumn id="3" name="Exec" dataDxfId="26"/>
    <tableColumn id="4" name="Win %" dataDxfId="25"/>
    <tableColumn id="5" name="G/L $" dataDxfId="24"/>
    <tableColumn id="6" name="Comments" dataDxfId="2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T69"/>
  <sheetViews>
    <sheetView workbookViewId="0">
      <selection activeCell="C11" sqref="C11"/>
    </sheetView>
  </sheetViews>
  <sheetFormatPr baseColWidth="8" defaultRowHeight="15"/>
  <cols>
    <col width="3.28515625" customWidth="1" style="83" min="1" max="1"/>
    <col width="22.5703125" customWidth="1" style="53" min="2" max="2"/>
    <col width="9.85546875" customWidth="1" style="53" min="3" max="3"/>
    <col width="11.140625" customWidth="1" style="53" min="4" max="4"/>
    <col width="12.140625" customWidth="1" style="83" min="5" max="5"/>
    <col width="12" customWidth="1" style="83" min="6" max="6"/>
    <col width="39.140625" customWidth="1" style="83" min="7" max="7"/>
    <col width="9" customWidth="1" style="83" min="8" max="8"/>
    <col width="12.140625" customWidth="1" style="104" min="9" max="9"/>
    <col width="8" customWidth="1" style="27" min="10" max="10"/>
    <col width="6.42578125" customWidth="1" style="27" min="11" max="11"/>
    <col width="7.7109375" customWidth="1" style="27" min="12" max="12"/>
    <col width="7.7109375" customWidth="1" style="83" min="13" max="13"/>
    <col width="6.42578125" customWidth="1" style="83" min="14" max="14"/>
    <col width="7" customWidth="1" style="83" min="15" max="15"/>
    <col width="8.28515625" customWidth="1" style="83" min="16" max="16"/>
    <col width="6.7109375" customWidth="1" style="83" min="17" max="17"/>
    <col width="8.140625" customWidth="1" style="83" min="18" max="18"/>
    <col width="7.42578125" customWidth="1" style="83" min="19" max="19"/>
    <col width="33.140625" customWidth="1" style="83" min="20" max="20"/>
    <col width="40" customWidth="1" style="83" min="21" max="21"/>
  </cols>
  <sheetData>
    <row r="1"/>
    <row r="2">
      <c r="B2" s="86" t="inlineStr">
        <is>
          <t>GAIN/LOSS</t>
        </is>
      </c>
      <c r="C2" s="85" t="n"/>
      <c r="D2" s="88" t="n"/>
      <c r="E2" s="82" t="n"/>
      <c r="F2" s="82" t="n"/>
      <c r="G2" s="89" t="inlineStr">
        <is>
          <t>LEGEND</t>
        </is>
      </c>
      <c r="I2" s="74" t="inlineStr">
        <is>
          <t>DAILY RESULTS</t>
        </is>
      </c>
      <c r="J2" s="74" t="n"/>
      <c r="K2" s="74" t="n"/>
      <c r="L2" s="74" t="n"/>
      <c r="M2" s="74" t="n"/>
      <c r="O2" s="103" t="inlineStr">
        <is>
          <t>WEEKLY RESULTS</t>
        </is>
      </c>
    </row>
    <row r="3" s="83">
      <c r="B3" s="53" t="n"/>
      <c r="C3" s="53" t="n"/>
      <c r="I3" s="75" t="inlineStr">
        <is>
          <t>Date</t>
        </is>
      </c>
      <c r="J3" s="75" t="inlineStr">
        <is>
          <t>Trades</t>
        </is>
      </c>
      <c r="K3" s="75" t="inlineStr">
        <is>
          <t>Exec</t>
        </is>
      </c>
      <c r="L3" s="75" t="inlineStr">
        <is>
          <t>Win %</t>
        </is>
      </c>
      <c r="M3" s="75" t="inlineStr">
        <is>
          <t>G/L $</t>
        </is>
      </c>
      <c r="O3" s="52" t="inlineStr">
        <is>
          <t>Week</t>
        </is>
      </c>
      <c r="P3" s="28" t="inlineStr">
        <is>
          <t>Trades</t>
        </is>
      </c>
      <c r="Q3" s="28" t="inlineStr">
        <is>
          <t>Exec</t>
        </is>
      </c>
      <c r="R3" s="28" t="inlineStr">
        <is>
          <t>Win %</t>
        </is>
      </c>
      <c r="S3" s="28" t="inlineStr">
        <is>
          <t>G/L $</t>
        </is>
      </c>
      <c r="T3" s="28" t="inlineStr">
        <is>
          <t>Comments</t>
        </is>
      </c>
    </row>
    <row r="4" s="83">
      <c r="B4" s="53" t="inlineStr">
        <is>
          <t>Win/Loss %</t>
        </is>
      </c>
      <c r="C4" s="33">
        <f>COUNTIF(Table1[G/L],"&gt;0")/COUNT(Table1[G/L])</f>
        <v/>
      </c>
      <c r="I4" s="49" t="n">
        <v>44356</v>
      </c>
      <c r="J4" s="67" t="n">
        <v>6</v>
      </c>
      <c r="K4" s="67" t="n">
        <v>14</v>
      </c>
      <c r="L4" s="67" t="n">
        <v>50</v>
      </c>
      <c r="M4" s="71" t="n">
        <v>515</v>
      </c>
      <c r="O4" s="53" t="n">
        <v>22</v>
      </c>
      <c r="P4" s="23" t="n">
        <v>57</v>
      </c>
      <c r="Q4" s="23" t="n">
        <v>109</v>
      </c>
      <c r="R4" s="71" t="n">
        <v>64</v>
      </c>
      <c r="S4" s="27" t="n">
        <v>3313</v>
      </c>
      <c r="T4" s="53" t="inlineStr">
        <is>
          <t>Holiday week; only 4 trading days</t>
        </is>
      </c>
    </row>
    <row r="5" s="83">
      <c r="B5" s="53" t="inlineStr">
        <is>
          <t>Trading Days</t>
        </is>
      </c>
      <c r="C5" s="31">
        <f>SUMPRODUCT(1/COUNTIF(Table1[DATE],Table1[DATE]))</f>
        <v/>
      </c>
      <c r="I5" s="49" t="n">
        <v>44355</v>
      </c>
      <c r="J5" s="67" t="n">
        <v>15</v>
      </c>
      <c r="K5" s="67" t="n">
        <v>34</v>
      </c>
      <c r="L5" s="67" t="n">
        <v>60</v>
      </c>
      <c r="M5" s="71" t="n">
        <v>658</v>
      </c>
      <c r="O5" s="53" t="n">
        <v>21</v>
      </c>
      <c r="P5" s="23" t="n">
        <v>53</v>
      </c>
      <c r="Q5" s="23" t="n">
        <v>120</v>
      </c>
      <c r="R5" s="71" t="n">
        <v>77</v>
      </c>
      <c r="S5" s="27" t="n">
        <v>4091</v>
      </c>
      <c r="T5" s="53" t="n"/>
    </row>
    <row r="6" s="83">
      <c r="B6" s="53" t="inlineStr">
        <is>
          <t>Trades</t>
        </is>
      </c>
      <c r="C6" s="31">
        <f>COUNTA(Table1[TICKER])</f>
        <v/>
      </c>
      <c r="I6" s="49" t="n">
        <v>44354</v>
      </c>
      <c r="J6" s="67" t="n">
        <v>22</v>
      </c>
      <c r="K6" s="67" t="n">
        <v>52</v>
      </c>
      <c r="L6" s="67" t="n">
        <v>64</v>
      </c>
      <c r="M6" s="71" t="n">
        <v>541</v>
      </c>
      <c r="O6" s="53" t="n">
        <v>20</v>
      </c>
      <c r="P6" s="23" t="n">
        <v>58</v>
      </c>
      <c r="Q6" s="23" t="n">
        <v>130</v>
      </c>
      <c r="R6" s="71" t="n">
        <v>37</v>
      </c>
      <c r="S6" s="27" t="n">
        <v>2825</v>
      </c>
      <c r="T6" s="53" t="n"/>
    </row>
    <row r="7" ht="15.75" customHeight="1" s="83">
      <c r="B7" s="53" t="inlineStr">
        <is>
          <t>Ave Trades /day</t>
        </is>
      </c>
      <c r="C7" s="31">
        <f>C6/C5</f>
        <v/>
      </c>
      <c r="H7" s="15" t="n"/>
      <c r="I7" s="49" t="n">
        <v>44351</v>
      </c>
      <c r="J7" s="67" t="n">
        <v>11</v>
      </c>
      <c r="K7" s="67" t="n">
        <v>22</v>
      </c>
      <c r="L7" s="67" t="n">
        <v>82</v>
      </c>
      <c r="M7" s="71" t="n">
        <v>640</v>
      </c>
    </row>
    <row r="8" s="83">
      <c r="B8" s="53" t="inlineStr">
        <is>
          <t>Wins</t>
        </is>
      </c>
      <c r="C8" s="67">
        <f>COUNTIF(Table1[G/L],"&gt;0")</f>
        <v/>
      </c>
      <c r="I8" s="49" t="n">
        <v>44350</v>
      </c>
      <c r="J8" s="67" t="n">
        <v>13</v>
      </c>
      <c r="K8" s="67" t="n">
        <v>29</v>
      </c>
      <c r="L8" s="67" t="n">
        <v>69</v>
      </c>
      <c r="M8" s="71" t="n">
        <v>1071</v>
      </c>
      <c r="P8" s="99" t="n"/>
      <c r="Q8" s="99" t="n"/>
      <c r="R8" s="99" t="n"/>
      <c r="S8" s="99" t="n"/>
    </row>
    <row r="9">
      <c r="B9" s="53" t="inlineStr">
        <is>
          <t>Wins /day (Ave)</t>
        </is>
      </c>
      <c r="C9" s="31">
        <f>C8/C5</f>
        <v/>
      </c>
      <c r="I9" s="49" t="n">
        <v>44349</v>
      </c>
      <c r="J9" s="67" t="n">
        <v>13</v>
      </c>
      <c r="K9" s="67" t="n">
        <v>17</v>
      </c>
      <c r="L9" s="67" t="n">
        <v>46</v>
      </c>
      <c r="M9" s="71" t="n">
        <v>1237</v>
      </c>
    </row>
    <row r="10">
      <c r="B10" s="53" t="inlineStr">
        <is>
          <t>Points /s (Net)</t>
        </is>
      </c>
      <c r="C10" s="68">
        <f>SUM(Table1[G/L])</f>
        <v/>
      </c>
      <c r="G10" t="inlineStr">
        <is>
          <t>Total net points per share</t>
        </is>
      </c>
      <c r="H10" s="81" t="n"/>
      <c r="I10" s="55" t="n">
        <v>44348</v>
      </c>
      <c r="J10" s="81" t="n">
        <v>20</v>
      </c>
      <c r="K10" s="81" t="n">
        <v>41</v>
      </c>
      <c r="L10" s="81" t="n">
        <v>60</v>
      </c>
      <c r="M10" s="71" t="n">
        <v>365</v>
      </c>
    </row>
    <row r="11">
      <c r="B11" s="53" t="inlineStr">
        <is>
          <t>Points /s  ( Ave / Wins)</t>
        </is>
      </c>
      <c r="C11">
        <f t="array" ref="C11">TRIMMEAN(IF(Table1[G/L $]&gt;0,Table1[G/L],""),0.05)</f>
        <v/>
      </c>
      <c r="G11" t="inlineStr">
        <is>
          <t>Mean Ave points per share on wins -5%</t>
        </is>
      </c>
      <c r="H11" s="81" t="n"/>
      <c r="I11" s="55" t="n">
        <v>44344</v>
      </c>
      <c r="J11" s="81" t="n">
        <v>18</v>
      </c>
      <c r="K11" s="81" t="n">
        <v>39</v>
      </c>
      <c r="L11" s="81" t="n">
        <v>83</v>
      </c>
      <c r="M11" s="71" t="n">
        <v>1375</v>
      </c>
    </row>
    <row r="12">
      <c r="B12" s="53" t="inlineStr">
        <is>
          <t>Gain/Loss $</t>
        </is>
      </c>
      <c r="C12" s="34">
        <f>SUM(Table1[G/L $])</f>
        <v/>
      </c>
      <c r="I12" s="55" t="n">
        <v>44343</v>
      </c>
      <c r="J12" s="81" t="n">
        <v>4</v>
      </c>
      <c r="K12" s="81" t="n">
        <v>12</v>
      </c>
      <c r="L12" s="81" t="n">
        <v>75</v>
      </c>
      <c r="M12" s="71" t="n">
        <v>651</v>
      </c>
    </row>
    <row r="13">
      <c r="B13" s="53" t="inlineStr">
        <is>
          <t>Gain/Loss $ (Daily Ave)</t>
        </is>
      </c>
      <c r="C13" s="34">
        <f>C12/C5</f>
        <v/>
      </c>
      <c r="I13" s="55" t="n">
        <v>44342</v>
      </c>
      <c r="J13" s="81" t="n">
        <v>3</v>
      </c>
      <c r="K13" s="81" t="n">
        <v>10</v>
      </c>
      <c r="L13" s="81" t="n">
        <v>100</v>
      </c>
      <c r="M13" s="71" t="n">
        <v>524</v>
      </c>
    </row>
    <row r="14">
      <c r="C14" s="34" t="n"/>
      <c r="I14" s="55" t="n">
        <v>44341</v>
      </c>
      <c r="J14" s="81" t="n">
        <v>17</v>
      </c>
      <c r="K14" s="81" t="n">
        <v>34</v>
      </c>
      <c r="L14" s="81" t="n">
        <v>71</v>
      </c>
      <c r="M14" s="71" t="n">
        <v>645</v>
      </c>
    </row>
    <row r="15">
      <c r="C15" s="34" t="n"/>
      <c r="I15" s="55" t="n">
        <v>44340</v>
      </c>
      <c r="J15" s="81" t="n">
        <v>11</v>
      </c>
      <c r="K15" s="81" t="n">
        <v>25</v>
      </c>
      <c r="L15" s="81" t="n">
        <v>55</v>
      </c>
      <c r="M15" s="71" t="n">
        <v>897</v>
      </c>
    </row>
    <row r="16">
      <c r="B16" s="86" t="inlineStr">
        <is>
          <t>PRICE RANGES</t>
        </is>
      </c>
      <c r="C16" s="85" t="n"/>
      <c r="D16" s="85" t="n"/>
      <c r="E16" s="82" t="n"/>
      <c r="F16" s="82" t="n"/>
      <c r="G16" s="84" t="n"/>
      <c r="I16" s="55" t="n">
        <v>44337</v>
      </c>
      <c r="J16" s="81" t="n">
        <v>19</v>
      </c>
      <c r="K16" s="81" t="n">
        <v>45</v>
      </c>
      <c r="L16" s="81" t="n">
        <v>47</v>
      </c>
      <c r="M16" s="71" t="n">
        <v>2260</v>
      </c>
    </row>
    <row r="17">
      <c r="C17" s="87" t="inlineStr">
        <is>
          <t>Trades</t>
        </is>
      </c>
      <c r="D17" s="87" t="inlineStr">
        <is>
          <t>Ave Entry</t>
        </is>
      </c>
      <c r="E17" s="87" t="inlineStr">
        <is>
          <t>Ave G/L</t>
        </is>
      </c>
      <c r="F17" s="81" t="n"/>
      <c r="G17" s="81" t="n"/>
      <c r="I17" s="55" t="n">
        <v>44336</v>
      </c>
      <c r="J17" s="81" t="n">
        <v>8</v>
      </c>
      <c r="K17" s="81" t="n">
        <v>19</v>
      </c>
      <c r="L17" s="81" t="n">
        <v>50</v>
      </c>
      <c r="M17" s="71" t="n">
        <v>235</v>
      </c>
    </row>
    <row r="18">
      <c r="B18" s="53" t="inlineStr">
        <is>
          <t>&lt; 2.00</t>
        </is>
      </c>
      <c r="C18" s="67">
        <f>CALCS!D18</f>
        <v/>
      </c>
      <c r="D18" s="68">
        <f>CALCS!E18</f>
        <v/>
      </c>
      <c r="E18" s="69">
        <f>CALCS!G18</f>
        <v/>
      </c>
      <c r="F18" s="69" t="n"/>
      <c r="G18" s="69" t="n"/>
      <c r="H18" s="99" t="n"/>
      <c r="I18" s="55" t="n">
        <v>44335</v>
      </c>
      <c r="J18" s="81" t="n">
        <v>5</v>
      </c>
      <c r="K18" s="81" t="n">
        <v>12</v>
      </c>
      <c r="L18" s="81" t="n">
        <v>20</v>
      </c>
      <c r="M18" s="71" t="n">
        <v>440</v>
      </c>
    </row>
    <row r="19">
      <c r="B19" s="53" t="inlineStr">
        <is>
          <t>2.01-5.00</t>
        </is>
      </c>
      <c r="C19" s="67">
        <f>CALCS!D19</f>
        <v/>
      </c>
      <c r="D19" s="68">
        <f>CALCS!E19</f>
        <v/>
      </c>
      <c r="E19" s="69">
        <f>CALCS!G19</f>
        <v/>
      </c>
      <c r="F19" s="69" t="n"/>
      <c r="G19" s="69" t="n"/>
      <c r="I19" s="55" t="n">
        <v>44334</v>
      </c>
      <c r="J19" s="81" t="n">
        <v>13</v>
      </c>
      <c r="K19" s="81" t="n">
        <v>27</v>
      </c>
      <c r="L19" s="81" t="n">
        <v>23</v>
      </c>
      <c r="M19" s="71" t="n">
        <v>-145</v>
      </c>
    </row>
    <row r="20">
      <c r="B20" s="53" t="inlineStr">
        <is>
          <t>5.01-7.00</t>
        </is>
      </c>
      <c r="C20" s="67">
        <f>CALCS!D20</f>
        <v/>
      </c>
      <c r="D20" s="68">
        <f>CALCS!E20</f>
        <v/>
      </c>
      <c r="E20" s="69">
        <f>CALCS!G20</f>
        <v/>
      </c>
      <c r="F20" s="69" t="n"/>
      <c r="G20" s="69" t="n"/>
      <c r="I20" s="55" t="n">
        <v>44333</v>
      </c>
      <c r="J20" s="81" t="n">
        <v>13</v>
      </c>
      <c r="K20" s="81" t="n">
        <v>27</v>
      </c>
      <c r="L20" s="81" t="n">
        <v>38</v>
      </c>
      <c r="M20" s="71" t="n">
        <v>35</v>
      </c>
    </row>
    <row r="21">
      <c r="B21" s="53" t="inlineStr">
        <is>
          <t>7.01-10.00</t>
        </is>
      </c>
      <c r="C21" s="67">
        <f>CALCS!D21</f>
        <v/>
      </c>
      <c r="D21" s="68">
        <f>CALCS!E21</f>
        <v/>
      </c>
      <c r="E21" s="69">
        <f>CALCS!G21</f>
        <v/>
      </c>
      <c r="F21" s="69" t="n"/>
      <c r="G21" s="69" t="n"/>
      <c r="I21" s="55" t="n">
        <v>44330</v>
      </c>
      <c r="J21" s="81" t="n">
        <v>21</v>
      </c>
      <c r="K21" s="81" t="n">
        <v>47</v>
      </c>
      <c r="L21" s="81" t="n">
        <v>43</v>
      </c>
      <c r="M21" s="71" t="n">
        <v>32.5</v>
      </c>
    </row>
    <row r="22">
      <c r="B22" s="53" t="inlineStr">
        <is>
          <t>10.01-15.00</t>
        </is>
      </c>
      <c r="C22" s="67">
        <f>CALCS!D22</f>
        <v/>
      </c>
      <c r="D22" s="68">
        <f>CALCS!E22</f>
        <v/>
      </c>
      <c r="E22" s="69">
        <f>CALCS!G22</f>
        <v/>
      </c>
      <c r="F22" s="69" t="n"/>
      <c r="G22" s="69" t="n"/>
      <c r="I22" s="55" t="n">
        <v>44329</v>
      </c>
      <c r="J22" s="81" t="n">
        <v>6</v>
      </c>
      <c r="K22" s="81" t="n"/>
      <c r="L22" s="81" t="n">
        <v>50</v>
      </c>
      <c r="M22" s="71" t="n">
        <v>377</v>
      </c>
    </row>
    <row r="23">
      <c r="B23" s="53" t="inlineStr">
        <is>
          <t>15.01-20.00</t>
        </is>
      </c>
      <c r="C23" s="67">
        <f>CALCS!D23</f>
        <v/>
      </c>
      <c r="D23" s="68">
        <f>CALCS!E23</f>
        <v/>
      </c>
      <c r="E23" s="69">
        <f>CALCS!G23</f>
        <v/>
      </c>
      <c r="F23" s="69" t="n"/>
      <c r="G23" s="69" t="n"/>
      <c r="I23" s="55" t="n">
        <v>44328</v>
      </c>
      <c r="J23" s="81" t="n">
        <v>16</v>
      </c>
      <c r="K23" s="81" t="n"/>
      <c r="L23" s="81" t="n">
        <v>69</v>
      </c>
      <c r="M23" s="71" t="n">
        <v>629</v>
      </c>
    </row>
    <row r="24">
      <c r="B24" s="53" t="inlineStr">
        <is>
          <t>20.01-25.00</t>
        </is>
      </c>
      <c r="C24" s="67">
        <f>CALCS!D24</f>
        <v/>
      </c>
      <c r="D24" s="68">
        <f>CALCS!E24</f>
        <v/>
      </c>
      <c r="E24" s="69">
        <f>CALCS!G24</f>
        <v/>
      </c>
      <c r="F24" s="69" t="n"/>
      <c r="G24" s="69" t="n"/>
      <c r="I24" s="55" t="n">
        <v>44327</v>
      </c>
      <c r="J24" s="81" t="n">
        <v>8</v>
      </c>
      <c r="K24" s="81" t="n"/>
      <c r="L24" s="81" t="n">
        <v>63</v>
      </c>
      <c r="M24" s="71" t="n">
        <v>465</v>
      </c>
    </row>
    <row r="25">
      <c r="B25" s="53" t="inlineStr">
        <is>
          <t>25.01-30.00</t>
        </is>
      </c>
      <c r="C25" s="67">
        <f>CALCS!D25</f>
        <v/>
      </c>
      <c r="D25" s="68">
        <f>CALCS!E25</f>
        <v/>
      </c>
      <c r="E25" s="69">
        <f>CALCS!G25</f>
        <v/>
      </c>
      <c r="F25" s="69" t="n"/>
      <c r="G25" s="69" t="n"/>
      <c r="I25" s="55" t="n">
        <v>44326</v>
      </c>
      <c r="J25" s="81" t="n">
        <v>8</v>
      </c>
      <c r="K25" s="81" t="n"/>
      <c r="L25" s="81" t="n">
        <v>63</v>
      </c>
      <c r="M25" s="71" t="n">
        <v>1471</v>
      </c>
    </row>
    <row r="26">
      <c r="B26" s="53" t="inlineStr">
        <is>
          <t>30.01 &lt;</t>
        </is>
      </c>
      <c r="C26" s="67">
        <f>CALCS!D26</f>
        <v/>
      </c>
      <c r="D26" s="68">
        <f>CALCS!E26</f>
        <v/>
      </c>
      <c r="E26" s="69">
        <f>CALCS!G26</f>
        <v/>
      </c>
      <c r="F26" s="69" t="n"/>
      <c r="G26" s="69" t="n"/>
      <c r="I26" s="55" t="n">
        <v>44323</v>
      </c>
      <c r="J26" s="81" t="n">
        <v>7</v>
      </c>
      <c r="K26" s="81" t="n"/>
      <c r="L26" s="81" t="n">
        <v>43</v>
      </c>
      <c r="M26" s="71" t="n">
        <v>690</v>
      </c>
    </row>
    <row r="27">
      <c r="C27" s="67" t="n"/>
      <c r="D27" s="67" t="n"/>
    </row>
    <row r="28">
      <c r="C28" s="67" t="n"/>
      <c r="D28" s="67" t="n"/>
    </row>
    <row r="29">
      <c r="B29" s="86" t="inlineStr">
        <is>
          <t>STRATEGY</t>
        </is>
      </c>
      <c r="C29" s="85" t="n"/>
      <c r="D29" s="85" t="n"/>
      <c r="E29" s="82" t="n"/>
      <c r="F29" s="82" t="n"/>
      <c r="G29" s="84" t="n"/>
    </row>
    <row r="30">
      <c r="C30" s="87" t="inlineStr">
        <is>
          <t>Trades</t>
        </is>
      </c>
      <c r="D30" s="87" t="inlineStr">
        <is>
          <t>All %</t>
        </is>
      </c>
      <c r="E30" s="87" t="inlineStr">
        <is>
          <t>Wins %</t>
        </is>
      </c>
      <c r="F30" s="87" t="inlineStr">
        <is>
          <t>20 Trades $</t>
        </is>
      </c>
      <c r="G30" s="81" t="n"/>
    </row>
    <row r="31">
      <c r="B31" s="53" t="inlineStr">
        <is>
          <t>BO</t>
        </is>
      </c>
      <c r="C31" s="81">
        <f>COUNTIF(DATA!L:L,"BO")</f>
        <v/>
      </c>
      <c r="D31" s="67">
        <f>SUM(COUNTIF(DATA!L:L,"BO")/(COUNTA(DATA!L:L)-1))*100</f>
        <v/>
      </c>
      <c r="E31" s="67">
        <f>SUM(COUNTIFS(DATA!L:L,"BO",DATA!K:K,"&gt;0")/(COUNTIF(DATA!K:K,"&gt;0")))*100</f>
        <v/>
      </c>
      <c r="F31" s="71">
        <f>DATA!W3</f>
        <v/>
      </c>
      <c r="G31" s="71" t="n"/>
    </row>
    <row r="32">
      <c r="B32" s="53" t="inlineStr">
        <is>
          <t>Momo</t>
        </is>
      </c>
      <c r="C32" s="81">
        <f>COUNTIF(DATA!L:L,"Momo")</f>
        <v/>
      </c>
      <c r="D32" s="67">
        <f>SUM(COUNTIF(DATA!L:L,"Momo")/(COUNTA(DATA!L:L)-1))*100</f>
        <v/>
      </c>
      <c r="E32" s="67">
        <f>SUM(COUNTIFS(DATA!L:L,"Momo",DATA!K:K,"&gt;0")/(COUNTIF(DATA!K:K,"&gt;0")))*100</f>
        <v/>
      </c>
      <c r="F32" s="71">
        <f>DATA!W4</f>
        <v/>
      </c>
      <c r="G32" s="71" t="n"/>
    </row>
    <row r="33">
      <c r="B33" s="53" t="inlineStr">
        <is>
          <t>Reversal</t>
        </is>
      </c>
      <c r="C33" s="81">
        <f>COUNTIF(DATA!L:L,"Reversal")</f>
        <v/>
      </c>
      <c r="D33" s="67">
        <f>SUM(COUNTIF(DATA!L:L,"Reversal")/(COUNTA(DATA!L:L)-1))*100</f>
        <v/>
      </c>
      <c r="E33" s="67">
        <f>SUM(COUNTIFS(DATA!L:L,"Reversal",DATA!K:K,"&gt;0")/(COUNTIF(DATA!K:K,"&gt;0")))*100</f>
        <v/>
      </c>
      <c r="F33" s="71">
        <f>DATA!W5</f>
        <v/>
      </c>
      <c r="G33" s="71" t="n"/>
    </row>
    <row r="34">
      <c r="B34" s="53" t="inlineStr">
        <is>
          <t>DB</t>
        </is>
      </c>
      <c r="C34" s="81">
        <f>COUNTIF(DATA!L:L,"DB")</f>
        <v/>
      </c>
      <c r="D34" s="67">
        <f>SUM(COUNTIF(DATA!L:L,"DB")/(COUNTA(DATA!L:L)-1))*100</f>
        <v/>
      </c>
      <c r="E34" s="67">
        <f>SUM(COUNTIFS(DATA!L:L,"DB",DATA!K:K,"&gt;0")/(COUNTIF(DATA!K:K,"&gt;0")))*100</f>
        <v/>
      </c>
      <c r="F34" s="72" t="n"/>
      <c r="G34" s="72" t="n"/>
    </row>
    <row r="35">
      <c r="C35" s="67" t="n"/>
      <c r="D35" s="23" t="n"/>
    </row>
    <row r="36">
      <c r="C36" s="81" t="n"/>
    </row>
    <row r="37">
      <c r="B37" s="86" t="inlineStr">
        <is>
          <t>SETUP</t>
        </is>
      </c>
      <c r="C37" s="101" t="n"/>
      <c r="D37" s="85" t="n"/>
      <c r="E37" s="82" t="n"/>
      <c r="F37" s="82" t="n"/>
      <c r="G37" s="84" t="n"/>
    </row>
    <row r="38">
      <c r="C38" s="87" t="inlineStr">
        <is>
          <t>Trades</t>
        </is>
      </c>
      <c r="D38" s="87" t="inlineStr">
        <is>
          <t>All %</t>
        </is>
      </c>
      <c r="E38" s="87" t="inlineStr">
        <is>
          <t>Wins %</t>
        </is>
      </c>
      <c r="F38" s="87" t="inlineStr">
        <is>
          <t>20 Trades $</t>
        </is>
      </c>
      <c r="G38" s="81" t="n"/>
    </row>
    <row r="39">
      <c r="B39" s="53" t="inlineStr">
        <is>
          <t>PM Consolidation</t>
        </is>
      </c>
      <c r="C39" s="81">
        <f>COUNTIF(DATA!M:M,"PM Consolidation")</f>
        <v/>
      </c>
      <c r="D39" s="67">
        <f>SUM(COUNTIF(DATA!M:M,"PM Consolidation")/COUNTA(DATA!M:M))*100</f>
        <v/>
      </c>
      <c r="E39" s="67">
        <f>SUM(COUNTIFS(DATA!M:M,"PM Consolidation",DATA!K:K,"&gt;0")/(COUNTIFS(DATA!K:K,"&gt;0",DATA!M:M,"&lt;&gt;")))*100</f>
        <v/>
      </c>
      <c r="F39" s="71">
        <f>DATA!W12</f>
        <v/>
      </c>
      <c r="G39" s="71" t="n"/>
    </row>
    <row r="40">
      <c r="B40" s="53" t="inlineStr">
        <is>
          <t>PMH</t>
        </is>
      </c>
      <c r="C40" s="81">
        <f>COUNTIF(DATA!M:M,"PMH")</f>
        <v/>
      </c>
      <c r="D40" s="67">
        <f>SUM(COUNTIF(DATA!M:M,"PMH")/COUNTA(DATA!M:M))*100</f>
        <v/>
      </c>
      <c r="E40" s="67">
        <f>SUM(COUNTIFS(DATA!M:M,"PMH",DATA!K:K,"&gt;0")/(COUNTIFS(DATA!K:K,"&gt;0",DATA!M:M,"&lt;&gt;")))*100</f>
        <v/>
      </c>
      <c r="F40" s="71">
        <f>DATA!W11</f>
        <v/>
      </c>
      <c r="G40" s="71" t="n"/>
      <c r="I40" s="104" t="n"/>
      <c r="J40" s="27" t="n"/>
      <c r="K40" s="27" t="n"/>
      <c r="L40" s="27" t="n"/>
    </row>
    <row r="41">
      <c r="B41" s="53" t="inlineStr">
        <is>
          <t>Pivot</t>
        </is>
      </c>
      <c r="C41" s="81">
        <f>COUNTIF(DATA!M:M,"Pivot")</f>
        <v/>
      </c>
      <c r="D41" s="67">
        <f>SUM(COUNTIF(DATA!M:M,"Pivot")/COUNTA(DATA!M:M))*100</f>
        <v/>
      </c>
      <c r="E41" s="67">
        <f>SUM(COUNTIFS(DATA!M:M,"Pivot",DATA!K:K,"&gt;0")/(COUNTIFS(DATA!K:K,"&gt;0",DATA!M:M,"&lt;&gt;")))*100</f>
        <v/>
      </c>
      <c r="F41" s="71">
        <f>DATA!W10</f>
        <v/>
      </c>
      <c r="G41" s="71" t="n"/>
      <c r="I41" s="104" t="n"/>
      <c r="J41" s="27" t="n"/>
      <c r="K41" s="27" t="n"/>
      <c r="L41" s="27" t="n"/>
    </row>
    <row r="42" s="83">
      <c r="B42" s="53" t="inlineStr">
        <is>
          <t>Consolidation</t>
        </is>
      </c>
      <c r="C42" s="81">
        <f>COUNTIF(DATA!M:M,"Consolidation")</f>
        <v/>
      </c>
      <c r="D42" s="67">
        <f>SUM(COUNTIF(DATA!M:M,"Consolidation")/COUNTA(DATA!M:M))*100</f>
        <v/>
      </c>
      <c r="E42" s="67">
        <f>SUM(COUNTIFS(DATA!M:M,"Consolidation",DATA!K:K,"&gt;0")/(COUNTIFS(DATA!K:K,"&gt;0",DATA!M:M,"&lt;&gt;")))*100</f>
        <v/>
      </c>
      <c r="F42" s="71">
        <f>DATA!W14</f>
        <v/>
      </c>
      <c r="G42" s="71" t="n"/>
      <c r="I42" s="104" t="n"/>
      <c r="J42" s="27" t="n"/>
      <c r="K42" s="27" t="n"/>
      <c r="L42" s="27" t="n"/>
    </row>
    <row r="43" s="83">
      <c r="B43" s="53" t="inlineStr">
        <is>
          <t>HOD</t>
        </is>
      </c>
      <c r="C43" s="81">
        <f>COUNTIF(DATA!M:M,"HOD")</f>
        <v/>
      </c>
      <c r="D43" s="67">
        <f>SUM(COUNTIF(DATA!M:M,"HOD")/COUNTA(DATA!M:M))*100</f>
        <v/>
      </c>
      <c r="E43" s="67">
        <f>SUM(COUNTIFS(DATA!M:M,"HOD",DATA!K:K,"&gt;0")/(COUNTIFS(DATA!K:K,"&gt;0",DATA!M:M,"&lt;&gt;")))*100</f>
        <v/>
      </c>
      <c r="F43" s="71">
        <f>DATA!W13</f>
        <v/>
      </c>
      <c r="G43" s="71" t="n"/>
      <c r="I43" s="104" t="n"/>
      <c r="J43" s="27" t="n"/>
      <c r="K43" s="27" t="n"/>
      <c r="L43" s="27" t="n"/>
    </row>
    <row r="44" s="83">
      <c r="B44" s="53" t="n"/>
      <c r="C44" s="81" t="n"/>
      <c r="D44" s="67" t="n"/>
      <c r="E44" s="67" t="n"/>
      <c r="F44" s="71" t="n"/>
      <c r="G44" s="71" t="n"/>
      <c r="I44" s="104" t="n"/>
      <c r="J44" s="27" t="n"/>
      <c r="K44" s="27" t="n"/>
      <c r="L44" s="27" t="n"/>
    </row>
    <row r="45">
      <c r="C45" s="81" t="n"/>
      <c r="D45" s="67" t="n"/>
      <c r="E45" s="67" t="n"/>
      <c r="F45" s="71" t="n"/>
      <c r="G45" s="71" t="n"/>
    </row>
    <row r="46">
      <c r="B46" s="86" t="inlineStr">
        <is>
          <t>EXIT</t>
        </is>
      </c>
      <c r="C46" s="101" t="n"/>
      <c r="D46" s="85" t="n"/>
      <c r="E46" s="82" t="n"/>
      <c r="F46" s="82" t="n"/>
      <c r="G46" s="84" t="n"/>
      <c r="I46" s="104" t="inlineStr">
        <is>
          <t>  </t>
        </is>
      </c>
    </row>
    <row r="47">
      <c r="C47" s="87" t="inlineStr">
        <is>
          <t>Trades</t>
        </is>
      </c>
      <c r="D47" s="87" t="inlineStr">
        <is>
          <t>All %</t>
        </is>
      </c>
      <c r="E47" s="87" t="inlineStr">
        <is>
          <t>Wins %</t>
        </is>
      </c>
      <c r="F47" s="81" t="n"/>
      <c r="H47" s="104" t="n"/>
      <c r="I47" s="27" t="n"/>
    </row>
    <row r="48">
      <c r="B48" s="53" t="inlineStr">
        <is>
          <t>5x20</t>
        </is>
      </c>
      <c r="C48" s="81">
        <f>COUNTIF(DATA!N:N,"5x20")</f>
        <v/>
      </c>
      <c r="D48" s="67">
        <f>SUM(COUNTIF(DATA!N:N,"5x20")/COUNTA(DATA!N:N))*100</f>
        <v/>
      </c>
      <c r="E48" s="67">
        <f>SUM(COUNTIFS(DATA!N:N,"5x20",DATA!K:K,"&gt;0")/(COUNTIFS(DATA!K:K,"&gt;0",DATA!N:N,"&lt;&gt;")))*100</f>
        <v/>
      </c>
      <c r="F48" s="71" t="n"/>
      <c r="H48" s="104" t="n"/>
      <c r="I48" s="27" t="n"/>
    </row>
    <row r="49">
      <c r="B49" s="53" t="inlineStr">
        <is>
          <t>Profit Taking</t>
        </is>
      </c>
      <c r="C49" s="81">
        <f>COUNTIF(DATA!N:N,"Profit Taking")</f>
        <v/>
      </c>
      <c r="D49" s="67">
        <f>SUM(COUNTIF(DATA!N:N,"Profit Taking")/COUNTA(DATA!N:N))*100</f>
        <v/>
      </c>
      <c r="E49" s="67">
        <f>SUM(COUNTIFS(DATA!N:N,"Profit Taking",DATA!K:K,"&gt;0")/(COUNTIFS(DATA!K:K,"&gt;0",DATA!N:N,"&lt;&gt;")))*100</f>
        <v/>
      </c>
      <c r="F49" s="71" t="n"/>
      <c r="G49" s="81" t="n"/>
      <c r="H49" s="104" t="n"/>
      <c r="I49" s="27" t="n"/>
    </row>
    <row r="50">
      <c r="B50" s="53" t="inlineStr">
        <is>
          <t>Failed</t>
        </is>
      </c>
      <c r="C50" s="81">
        <f>COUNTIF(DATA!N:N,"Failed")</f>
        <v/>
      </c>
      <c r="D50" s="67">
        <f>SUM(COUNTIF(DATA!N:N,"Failed")/COUNTA(DATA!N:N))*100</f>
        <v/>
      </c>
      <c r="E50" s="67">
        <f>SUM(COUNTIFS(DATA!N:N,"Failed",DATA!K:K,"&gt;0")/(COUNTIFS(DATA!K:K,"&gt;0",DATA!N:N,"&lt;&gt;")))*100</f>
        <v/>
      </c>
      <c r="F50" s="71" t="n"/>
      <c r="G50" s="81" t="n"/>
      <c r="H50" s="104" t="n"/>
      <c r="I50" s="27" t="n"/>
    </row>
    <row r="51">
      <c r="B51" s="53" t="inlineStr">
        <is>
          <t>Stalled</t>
        </is>
      </c>
      <c r="C51" s="81">
        <f>COUNTIF(DATA!N:N,"Stalled")</f>
        <v/>
      </c>
      <c r="D51" s="67">
        <f>SUM(COUNTIF(DATA!N:N,"Stalled")/COUNTA(DATA!N:N))*100</f>
        <v/>
      </c>
      <c r="E51" s="67">
        <f>SUM(COUNTIFS(DATA!N:N,"Stalled",DATA!K:K,"&gt;0")/(COUNTIFS(DATA!K:K,"&gt;0",DATA!N:N,"&lt;&gt;")))*100</f>
        <v/>
      </c>
      <c r="F51" s="71" t="n"/>
      <c r="H51" s="104" t="n"/>
      <c r="I51" s="27" t="n"/>
    </row>
    <row r="52">
      <c r="C52" s="67" t="n"/>
      <c r="D52" s="23" t="n"/>
      <c r="E52" s="99" t="n"/>
      <c r="F52" s="99" t="n"/>
      <c r="H52" s="104" t="n"/>
      <c r="I52" s="27" t="n"/>
    </row>
    <row r="53">
      <c r="C53" s="81" t="n"/>
    </row>
    <row r="54">
      <c r="B54" s="86" t="inlineStr">
        <is>
          <t>HIGHS % (Trend trades)</t>
        </is>
      </c>
      <c r="C54" s="85" t="n"/>
      <c r="D54" s="88" t="inlineStr">
        <is>
          <t>LEGEND</t>
        </is>
      </c>
      <c r="E54" s="82" t="n"/>
      <c r="F54" s="82" t="n"/>
      <c r="G54" s="89" t="inlineStr">
        <is>
          <t>LEGEND</t>
        </is>
      </c>
    </row>
    <row r="55"/>
    <row r="56">
      <c r="B56" s="53" t="inlineStr">
        <is>
          <t>Entry-High Ave</t>
        </is>
      </c>
      <c r="C56" s="67">
        <f>(AVERAGE(DATA!F:F)-AVERAGE(DATA!E:E))/(AVERAGE(DATA!F:F))*100</f>
        <v/>
      </c>
      <c r="G56" t="inlineStr">
        <is>
          <t>Percent High above Entry</t>
        </is>
      </c>
    </row>
    <row r="57">
      <c r="B57" s="53" t="inlineStr">
        <is>
          <t>High-Entry Ave</t>
        </is>
      </c>
      <c r="C57" s="67">
        <f>(AVERAGE(DATA!F:F)-AVERAGE(DATA!I:I))/(AVERAGE(DATA!F:F))*100</f>
        <v/>
      </c>
      <c r="G57" t="inlineStr">
        <is>
          <t>Percent High above Exit</t>
        </is>
      </c>
    </row>
    <row r="58">
      <c r="C58" s="23" t="n"/>
    </row>
    <row r="59"/>
    <row r="60">
      <c r="B60" s="86" t="inlineStr">
        <is>
          <t>ENTRY TIME RANGES (WINS)</t>
        </is>
      </c>
      <c r="C60" s="85" t="n"/>
      <c r="D60" s="85" t="n"/>
      <c r="E60" s="82" t="n"/>
      <c r="F60" s="82" t="n"/>
      <c r="G60" s="84" t="n"/>
    </row>
    <row r="61">
      <c r="B61" s="53" t="n"/>
      <c r="C61" s="87" t="inlineStr">
        <is>
          <t>Trades</t>
        </is>
      </c>
      <c r="D61" s="87" t="inlineStr">
        <is>
          <t>Traded %</t>
        </is>
      </c>
      <c r="E61" s="87" t="inlineStr">
        <is>
          <t>Ave Entry</t>
        </is>
      </c>
    </row>
    <row r="62">
      <c r="B62" s="105" t="inlineStr">
        <is>
          <t>4:00-8:59</t>
        </is>
      </c>
      <c r="C62" s="67">
        <f>CALCS!D4</f>
        <v/>
      </c>
      <c r="D62" s="67">
        <f>(CALCS!C4/CALCS!$C$12)*100</f>
        <v/>
      </c>
      <c r="E62" s="106">
        <f>CALCS!E4</f>
        <v/>
      </c>
    </row>
    <row r="63">
      <c r="B63" s="105" t="inlineStr">
        <is>
          <t>9:00-9:29</t>
        </is>
      </c>
      <c r="C63" s="67">
        <f>CALCS!D5</f>
        <v/>
      </c>
      <c r="D63" s="67">
        <f>(CALCS!C5/CALCS!$C$12)*100</f>
        <v/>
      </c>
      <c r="E63" s="106">
        <f>CALCS!E5</f>
        <v/>
      </c>
    </row>
    <row r="64">
      <c r="B64" s="105" t="inlineStr">
        <is>
          <t>9:30-9:49</t>
        </is>
      </c>
      <c r="C64" s="67">
        <f>CALCS!D6</f>
        <v/>
      </c>
      <c r="D64" s="67">
        <f>(CALCS!C6/CALCS!$C$12)*100</f>
        <v/>
      </c>
      <c r="E64" s="106">
        <f>CALCS!E6</f>
        <v/>
      </c>
    </row>
    <row r="65">
      <c r="B65" s="105" t="inlineStr">
        <is>
          <t>9:50-10:29</t>
        </is>
      </c>
      <c r="C65" s="67">
        <f>CALCS!D7</f>
        <v/>
      </c>
      <c r="D65" s="67">
        <f>(CALCS!C7/CALCS!$C$12)*100</f>
        <v/>
      </c>
      <c r="E65" s="106">
        <f>CALCS!E7</f>
        <v/>
      </c>
    </row>
    <row r="66">
      <c r="B66" s="105" t="inlineStr">
        <is>
          <t>10:30-11:29</t>
        </is>
      </c>
      <c r="C66" s="67">
        <f>CALCS!D8</f>
        <v/>
      </c>
      <c r="D66" s="67">
        <f>(CALCS!C8/CALCS!$C$12)*100</f>
        <v/>
      </c>
      <c r="E66" s="106">
        <f>CALCS!E8</f>
        <v/>
      </c>
    </row>
    <row r="67">
      <c r="B67" s="105" t="inlineStr">
        <is>
          <t>11:30-14:59</t>
        </is>
      </c>
      <c r="C67" s="67">
        <f>CALCS!D9</f>
        <v/>
      </c>
      <c r="D67" s="67">
        <f>(CALCS!C9/CALCS!$C$12)*100</f>
        <v/>
      </c>
      <c r="E67" s="106">
        <f>CALCS!E9</f>
        <v/>
      </c>
    </row>
    <row r="68">
      <c r="B68" s="105" t="inlineStr">
        <is>
          <t>15:00-16:00</t>
        </is>
      </c>
      <c r="C68" s="67">
        <f>CALCS!D10</f>
        <v/>
      </c>
      <c r="D68" s="67">
        <f>(CALCS!C10/CALCS!$C$12)*100</f>
        <v/>
      </c>
      <c r="E68" s="106">
        <f>CALCS!E10</f>
        <v/>
      </c>
    </row>
    <row r="69">
      <c r="C69" s="23" t="n"/>
      <c r="D69" s="23" t="n"/>
    </row>
  </sheetData>
  <mergeCells count="1">
    <mergeCell ref="O2:T2"/>
  </mergeCells>
  <pageMargins left="0.7" right="0.7" top="0.75" bottom="0.75" header="0.3" footer="0.3"/>
  <pageSetup orientation="portrait" horizontalDpi="4294967295" verticalDpi="4294967295"/>
  <tableParts count="2">
    <tablePart r:id="rId1"/>
    <tablePart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D2" sqref="D2"/>
    </sheetView>
  </sheetViews>
  <sheetFormatPr baseColWidth="8" defaultRowHeight="15"/>
  <sheetData>
    <row r="1">
      <c r="A1" t="inlineStr">
        <is>
          <t>a</t>
        </is>
      </c>
      <c r="B1" t="n">
        <v>1</v>
      </c>
    </row>
    <row r="2">
      <c r="A2" t="inlineStr">
        <is>
          <t>a</t>
        </is>
      </c>
      <c r="B2" t="n">
        <v>2</v>
      </c>
      <c r="D2">
        <f t="array" ref="D2">TRIMMEAN(IF(A1:A12="a",B1:B12,""),0.1)</f>
        <v/>
      </c>
    </row>
    <row r="3">
      <c r="A3" t="inlineStr">
        <is>
          <t>b</t>
        </is>
      </c>
      <c r="B3" t="n">
        <v>1</v>
      </c>
    </row>
    <row r="4">
      <c r="A4" t="inlineStr">
        <is>
          <t>c</t>
        </is>
      </c>
      <c r="B4" t="n">
        <v>1</v>
      </c>
    </row>
    <row r="5">
      <c r="A5" t="inlineStr">
        <is>
          <t>a</t>
        </is>
      </c>
      <c r="B5" t="n">
        <v>3</v>
      </c>
    </row>
    <row r="6">
      <c r="A6" t="inlineStr">
        <is>
          <t>a</t>
        </is>
      </c>
      <c r="B6" t="n">
        <v>4</v>
      </c>
    </row>
    <row r="7">
      <c r="A7" t="inlineStr">
        <is>
          <t>a</t>
        </is>
      </c>
      <c r="B7" t="n">
        <v>5</v>
      </c>
    </row>
    <row r="8">
      <c r="A8" t="inlineStr">
        <is>
          <t>a</t>
        </is>
      </c>
      <c r="B8" t="n">
        <v>6</v>
      </c>
    </row>
    <row r="9">
      <c r="A9" t="inlineStr">
        <is>
          <t>a</t>
        </is>
      </c>
      <c r="B9" t="n">
        <v>7</v>
      </c>
    </row>
    <row r="10">
      <c r="A10" t="inlineStr">
        <is>
          <t>a</t>
        </is>
      </c>
      <c r="B10" t="n">
        <v>8</v>
      </c>
    </row>
    <row r="11">
      <c r="A11" t="inlineStr">
        <is>
          <t>a</t>
        </is>
      </c>
      <c r="B11" t="n">
        <v>9</v>
      </c>
    </row>
    <row r="12">
      <c r="A12" t="inlineStr">
        <is>
          <t>a</t>
        </is>
      </c>
      <c r="B12" t="n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7"/>
  <sheetViews>
    <sheetView tabSelected="1" workbookViewId="0">
      <selection activeCell="E2" sqref="E2"/>
    </sheetView>
  </sheetViews>
  <sheetFormatPr baseColWidth="8" defaultRowHeight="15"/>
  <sheetData>
    <row r="1">
      <c r="A1" t="inlineStr">
        <is>
          <t>G/L</t>
        </is>
      </c>
      <c r="B1" t="inlineStr">
        <is>
          <t>G/L $</t>
        </is>
      </c>
    </row>
    <row r="2">
      <c r="A2" t="n">
        <v>0.08000000000000007</v>
      </c>
      <c r="B2" t="n">
        <v>40.00000000000004</v>
      </c>
      <c r="E2">
        <f t="array" ref="E2">TRIMMEAN(IF($B$2:$B$167&gt;0,$A$2:$A$167,""),0.05)</f>
        <v/>
      </c>
      <c r="F2">
        <f>TRIMMEAN($A$2:$A$167,0.05)</f>
        <v/>
      </c>
    </row>
    <row r="3">
      <c r="A3" t="n">
        <v>0.6349999999999998</v>
      </c>
      <c r="B3" t="n">
        <v>635.0000000000002</v>
      </c>
    </row>
    <row r="4">
      <c r="A4" t="n">
        <v>0.21</v>
      </c>
      <c r="B4" t="n">
        <v>105</v>
      </c>
    </row>
    <row r="5">
      <c r="A5" t="n">
        <v>0.1449999999999996</v>
      </c>
      <c r="B5" t="n">
        <v>73.99999999999984</v>
      </c>
    </row>
    <row r="6">
      <c r="A6" t="n">
        <v>0.2300000000000004</v>
      </c>
      <c r="B6" t="n">
        <v>230.0000000000004</v>
      </c>
    </row>
    <row r="7">
      <c r="A7" t="n">
        <v>0.5950000000000006</v>
      </c>
      <c r="B7" t="n">
        <v>595.0000000000007</v>
      </c>
    </row>
    <row r="8">
      <c r="A8" t="n">
        <v>1.540000000000001</v>
      </c>
      <c r="B8" t="n">
        <v>770</v>
      </c>
    </row>
    <row r="9">
      <c r="A9" t="n">
        <v>0.3499999999999996</v>
      </c>
      <c r="B9" t="n">
        <v>172.0000000000002</v>
      </c>
    </row>
    <row r="10">
      <c r="A10" t="n">
        <v>0.9250000000000003</v>
      </c>
      <c r="B10" t="n">
        <v>462.5</v>
      </c>
    </row>
    <row r="11">
      <c r="A11" t="n">
        <v>0.6200000000000001</v>
      </c>
      <c r="B11" t="n">
        <v>620</v>
      </c>
    </row>
    <row r="12">
      <c r="A12" t="n">
        <v>0.06999999999999984</v>
      </c>
      <c r="B12" t="n">
        <v>69.99999999999984</v>
      </c>
    </row>
    <row r="13">
      <c r="A13" t="n">
        <v>0.3149999999999977</v>
      </c>
      <c r="B13" t="n">
        <v>244.4999999999997</v>
      </c>
    </row>
    <row r="14">
      <c r="A14" t="n">
        <v>0.139999999999997</v>
      </c>
      <c r="B14" t="n">
        <v>69.99999999999851</v>
      </c>
    </row>
    <row r="15">
      <c r="A15" t="n">
        <v>0.02499999999999947</v>
      </c>
      <c r="B15" t="n">
        <v>24.99999999999947</v>
      </c>
    </row>
    <row r="16">
      <c r="A16" t="n">
        <v>0.5050000000000026</v>
      </c>
      <c r="B16" t="n">
        <v>255.0000000000004</v>
      </c>
    </row>
    <row r="17">
      <c r="A17" t="n">
        <v>0.129999999999999</v>
      </c>
      <c r="B17" t="n">
        <v>64.9999999999995</v>
      </c>
    </row>
    <row r="18">
      <c r="A18" t="n">
        <v>0.02000000000000046</v>
      </c>
      <c r="B18" t="n">
        <v>20.00000000000046</v>
      </c>
    </row>
    <row r="19">
      <c r="A19" t="n">
        <v>0.04000000000000004</v>
      </c>
      <c r="B19" t="n">
        <v>80.00000000000007</v>
      </c>
    </row>
    <row r="20">
      <c r="A20" t="n">
        <v>0.08999999999999897</v>
      </c>
      <c r="B20" t="n">
        <v>89.9999999999994</v>
      </c>
    </row>
    <row r="21">
      <c r="A21" t="n">
        <v>0.3700000000000001</v>
      </c>
      <c r="B21" t="n">
        <v>309.9999999999996</v>
      </c>
    </row>
    <row r="22">
      <c r="A22" t="n">
        <v>0.4350000000000005</v>
      </c>
      <c r="B22" t="n">
        <v>378.0000000000006</v>
      </c>
    </row>
    <row r="23">
      <c r="A23" t="n">
        <v>1.595</v>
      </c>
      <c r="B23" t="n">
        <v>797.5000000000001</v>
      </c>
    </row>
    <row r="24">
      <c r="A24" t="n">
        <v>0.2649999999999997</v>
      </c>
      <c r="B24" t="n">
        <v>226.0000000000002</v>
      </c>
    </row>
    <row r="25">
      <c r="A25" t="n">
        <v>0.02000000000000046</v>
      </c>
      <c r="B25" t="n">
        <v>10.00000000000023</v>
      </c>
    </row>
    <row r="26">
      <c r="A26" t="n">
        <v>0.1600000000000001</v>
      </c>
      <c r="B26" t="n">
        <v>80.00000000000007</v>
      </c>
    </row>
    <row r="27">
      <c r="A27" t="n">
        <v>0.0600000000000005</v>
      </c>
      <c r="B27" t="n">
        <v>60.0000000000005</v>
      </c>
    </row>
    <row r="28">
      <c r="A28" t="n">
        <v>0.04000000000000004</v>
      </c>
      <c r="B28" t="n">
        <v>40.00000000000004</v>
      </c>
    </row>
    <row r="29">
      <c r="A29" t="n">
        <v>0.009999999999999787</v>
      </c>
      <c r="B29" t="n">
        <v>4.999999999999893</v>
      </c>
    </row>
    <row r="30">
      <c r="A30" t="n">
        <v>0.9700000000000006</v>
      </c>
      <c r="B30" t="n">
        <v>485.0000000000003</v>
      </c>
    </row>
    <row r="31">
      <c r="A31" t="n">
        <v>0.01999999999999957</v>
      </c>
      <c r="B31" t="n">
        <v>19.99999999999957</v>
      </c>
    </row>
    <row r="32">
      <c r="A32" t="n">
        <v>0.5300000000000002</v>
      </c>
      <c r="B32" t="n">
        <v>265.0000000000001</v>
      </c>
    </row>
    <row r="33">
      <c r="A33" t="n">
        <v>0.2349999999999994</v>
      </c>
      <c r="B33" t="n">
        <v>234.9999999999994</v>
      </c>
    </row>
    <row r="34">
      <c r="A34" t="n">
        <v>0.05000000000000071</v>
      </c>
      <c r="B34" t="n">
        <v>50.00000000000071</v>
      </c>
    </row>
    <row r="35">
      <c r="A35" t="n">
        <v>0.03999999999999915</v>
      </c>
      <c r="B35" t="n">
        <v>19.99999999999957</v>
      </c>
    </row>
    <row r="36">
      <c r="A36" t="n">
        <v>0.1699999999999999</v>
      </c>
      <c r="B36" t="n">
        <v>169.9999999999999</v>
      </c>
    </row>
    <row r="37">
      <c r="A37" t="n">
        <v>0.2949999999999999</v>
      </c>
      <c r="B37" t="n">
        <v>294.9999999999999</v>
      </c>
    </row>
    <row r="38">
      <c r="A38" t="n">
        <v>0.1199999999999992</v>
      </c>
      <c r="B38" t="n">
        <v>119.9999999999992</v>
      </c>
    </row>
    <row r="39">
      <c r="A39" t="n">
        <v>0.08499999999999908</v>
      </c>
      <c r="B39" t="n">
        <v>84.99999999999997</v>
      </c>
    </row>
    <row r="40">
      <c r="A40" t="n">
        <v>0.1700000000000008</v>
      </c>
      <c r="B40" t="n">
        <v>170.0000000000004</v>
      </c>
    </row>
    <row r="41">
      <c r="A41" t="n">
        <v>0.360000000000003</v>
      </c>
      <c r="B41" t="n">
        <v>90.00000000000074</v>
      </c>
    </row>
    <row r="42">
      <c r="A42" t="n">
        <v>0.05999999999999872</v>
      </c>
      <c r="B42" t="n">
        <v>14.99999999999968</v>
      </c>
    </row>
    <row r="43">
      <c r="A43" t="n">
        <v>0.4499999999999993</v>
      </c>
      <c r="B43" t="n">
        <v>112.4999999999998</v>
      </c>
    </row>
    <row r="44">
      <c r="A44" t="n">
        <v>0.1199999999999992</v>
      </c>
      <c r="B44" t="n">
        <v>59.99999999999961</v>
      </c>
    </row>
    <row r="45">
      <c r="A45" t="n">
        <v>0.1199999999999992</v>
      </c>
      <c r="B45" t="n">
        <v>59.99999999999961</v>
      </c>
    </row>
    <row r="46">
      <c r="A46" t="n">
        <v>0.05999999999999872</v>
      </c>
      <c r="B46" t="n">
        <v>29.99999999999936</v>
      </c>
    </row>
    <row r="47">
      <c r="A47" t="n">
        <v>0.1099999999999994</v>
      </c>
      <c r="B47" t="n">
        <v>54.99999999999972</v>
      </c>
    </row>
    <row r="48">
      <c r="A48" t="n">
        <v>0.04000000000000004</v>
      </c>
      <c r="B48" t="n">
        <v>40.00000000000004</v>
      </c>
    </row>
    <row r="49">
      <c r="A49" t="n">
        <v>0.3699999999999992</v>
      </c>
      <c r="B49" t="n">
        <v>184.9999999999996</v>
      </c>
    </row>
    <row r="50">
      <c r="A50" t="n">
        <v>0.1550000000000002</v>
      </c>
      <c r="B50" t="n">
        <v>155</v>
      </c>
    </row>
    <row r="51">
      <c r="A51" t="n">
        <v>0.02999999999999936</v>
      </c>
      <c r="B51" t="n">
        <v>14.99999999999968</v>
      </c>
    </row>
    <row r="52">
      <c r="A52" t="n">
        <v>0.1699999999999999</v>
      </c>
      <c r="B52" t="n">
        <v>84.99999999999997</v>
      </c>
    </row>
    <row r="53">
      <c r="A53" t="n">
        <v>0.7150000000000007</v>
      </c>
      <c r="B53" t="n">
        <v>715.0000000000002</v>
      </c>
    </row>
    <row r="54">
      <c r="A54" t="n">
        <v>0.2000000000000002</v>
      </c>
      <c r="B54" t="n">
        <v>100.0000000000001</v>
      </c>
    </row>
    <row r="55">
      <c r="A55" t="n">
        <v>0.2000000000000002</v>
      </c>
      <c r="B55" t="n">
        <v>100.0000000000001</v>
      </c>
    </row>
    <row r="56">
      <c r="A56" t="n">
        <v>0.2000000000000002</v>
      </c>
      <c r="B56" t="n">
        <v>100.0000000000001</v>
      </c>
    </row>
    <row r="57">
      <c r="A57" t="n">
        <v>0.1449999999999996</v>
      </c>
      <c r="B57" t="n">
        <v>144.9999999999996</v>
      </c>
    </row>
    <row r="58">
      <c r="A58" t="n">
        <v>0.5599999999999987</v>
      </c>
      <c r="B58" t="n">
        <v>129.5000000000003</v>
      </c>
    </row>
    <row r="59">
      <c r="A59" t="n">
        <v>1.450000000000003</v>
      </c>
      <c r="B59" t="n">
        <v>362.5000000000007</v>
      </c>
    </row>
    <row r="60">
      <c r="A60" t="n">
        <v>0.5300000000000011</v>
      </c>
      <c r="B60" t="n">
        <v>265.0000000000006</v>
      </c>
    </row>
    <row r="61">
      <c r="A61" t="n">
        <v>0.7299999999999969</v>
      </c>
      <c r="B61" t="n">
        <v>364.9999999999984</v>
      </c>
    </row>
    <row r="62">
      <c r="A62" t="n">
        <v>0.6300000000000026</v>
      </c>
      <c r="B62" t="n">
        <v>315.0000000000013</v>
      </c>
    </row>
    <row r="63">
      <c r="A63" t="n">
        <v>2.43</v>
      </c>
      <c r="B63" t="n">
        <v>1215</v>
      </c>
    </row>
    <row r="64">
      <c r="A64" t="n">
        <v>0.06499999999999995</v>
      </c>
      <c r="B64" t="n">
        <v>64.99999999999973</v>
      </c>
    </row>
    <row r="65">
      <c r="A65" t="n">
        <v>0.06999999999999851</v>
      </c>
      <c r="B65" t="n">
        <v>34.99999999999925</v>
      </c>
    </row>
    <row r="66">
      <c r="A66" t="n">
        <v>0.08399999999999963</v>
      </c>
      <c r="B66" t="n">
        <v>41.99999999999982</v>
      </c>
    </row>
    <row r="67">
      <c r="A67" t="n">
        <v>0.120000000000001</v>
      </c>
      <c r="B67" t="n">
        <v>180.0000000000015</v>
      </c>
    </row>
    <row r="68">
      <c r="A68" t="n">
        <v>0.1099999999999999</v>
      </c>
      <c r="B68" t="n">
        <v>109.9999999999999</v>
      </c>
    </row>
    <row r="69">
      <c r="A69" t="n">
        <v>0.1250000000000004</v>
      </c>
      <c r="B69" t="n">
        <v>125.0000000000002</v>
      </c>
    </row>
    <row r="70">
      <c r="A70" t="n">
        <v>0.04000000000000004</v>
      </c>
      <c r="B70" t="n">
        <v>40.00000000000004</v>
      </c>
    </row>
    <row r="71">
      <c r="A71" t="n">
        <v>0.165</v>
      </c>
      <c r="B71" t="n">
        <v>78.99999999999991</v>
      </c>
    </row>
    <row r="72">
      <c r="A72" t="n">
        <v>0.8000000000000007</v>
      </c>
      <c r="B72" t="n">
        <v>388.9999999999999</v>
      </c>
    </row>
    <row r="73">
      <c r="A73" t="n">
        <v>0.6950000000000003</v>
      </c>
      <c r="B73" t="n">
        <v>334.0000000000001</v>
      </c>
    </row>
    <row r="74">
      <c r="A74" t="n">
        <v>0.08000000000000007</v>
      </c>
      <c r="B74" t="n">
        <v>40.00000000000004</v>
      </c>
    </row>
    <row r="75">
      <c r="A75" t="n">
        <v>0.1900000000000013</v>
      </c>
      <c r="B75" t="n">
        <v>95.00000000000064</v>
      </c>
    </row>
    <row r="76">
      <c r="A76" t="n">
        <v>0.2400000000000002</v>
      </c>
      <c r="B76" t="n">
        <v>120.0000000000001</v>
      </c>
    </row>
    <row r="77">
      <c r="A77" t="n">
        <v>0.01999999999999957</v>
      </c>
      <c r="B77" t="n">
        <v>9.999999999999787</v>
      </c>
    </row>
    <row r="78">
      <c r="A78" t="n">
        <v>0.1600000000000001</v>
      </c>
      <c r="B78" t="n">
        <v>80.00000000000007</v>
      </c>
    </row>
    <row r="79">
      <c r="A79" t="n">
        <v>0.1899999999999995</v>
      </c>
      <c r="B79" t="n">
        <v>94.99999999999974</v>
      </c>
    </row>
    <row r="80">
      <c r="A80" t="n">
        <v>0.009999999999999787</v>
      </c>
      <c r="B80" t="n">
        <v>4.999999999999893</v>
      </c>
    </row>
    <row r="81">
      <c r="A81" t="n">
        <v>0.08000000000000185</v>
      </c>
      <c r="B81" t="n">
        <v>20.00000000000046</v>
      </c>
    </row>
    <row r="82">
      <c r="A82" t="n">
        <v>0.25</v>
      </c>
      <c r="B82" t="n">
        <v>62.5</v>
      </c>
    </row>
    <row r="83">
      <c r="A83" t="n">
        <v>0.08999999999999986</v>
      </c>
      <c r="B83" t="n">
        <v>44.99999999999993</v>
      </c>
    </row>
    <row r="84">
      <c r="A84" t="n">
        <v>0.1799999999999997</v>
      </c>
      <c r="B84" t="n">
        <v>44.99999999999993</v>
      </c>
    </row>
    <row r="85">
      <c r="A85" t="n">
        <v>0.1600000000000001</v>
      </c>
      <c r="B85" t="n">
        <v>80.00000000000007</v>
      </c>
    </row>
    <row r="86">
      <c r="A86" t="n">
        <v>0.02999999999999758</v>
      </c>
      <c r="B86" t="n">
        <v>7.499999999999396</v>
      </c>
    </row>
    <row r="87">
      <c r="A87" t="n">
        <v>0.21</v>
      </c>
      <c r="B87" t="n">
        <v>100.0000000000001</v>
      </c>
    </row>
    <row r="88">
      <c r="A88" t="n">
        <v>0.2000000000000002</v>
      </c>
      <c r="B88" t="n">
        <v>200.0000000000002</v>
      </c>
    </row>
    <row r="89">
      <c r="A89" t="n">
        <v>0.9149999999999991</v>
      </c>
      <c r="B89" t="n">
        <v>223.4999999999998</v>
      </c>
    </row>
    <row r="90">
      <c r="A90" t="n">
        <v>0.3700000000000001</v>
      </c>
      <c r="B90" t="n">
        <v>370.0000000000001</v>
      </c>
    </row>
    <row r="91">
      <c r="A91" t="n">
        <v>0.4649999999999999</v>
      </c>
      <c r="B91" t="n">
        <v>118.5000000000001</v>
      </c>
    </row>
    <row r="92">
      <c r="A92" t="n">
        <v>0.7899999999999991</v>
      </c>
      <c r="B92" t="n">
        <v>197.4999999999998</v>
      </c>
    </row>
    <row r="93">
      <c r="A93" t="n">
        <v>0.4499999999999993</v>
      </c>
      <c r="B93" t="n">
        <v>112.4999999999998</v>
      </c>
    </row>
    <row r="94">
      <c r="A94" t="n">
        <v>0.05999999999999872</v>
      </c>
      <c r="B94" t="n">
        <v>14.99999999999968</v>
      </c>
    </row>
    <row r="95">
      <c r="A95" t="n">
        <v>0.4100000000000001</v>
      </c>
      <c r="B95" t="n">
        <v>102.5</v>
      </c>
    </row>
    <row r="96">
      <c r="A96" t="n">
        <v>0.08000000000000185</v>
      </c>
      <c r="B96" t="n">
        <v>20.00000000000046</v>
      </c>
    </row>
    <row r="97">
      <c r="A97" t="n">
        <v>0.00999999999999801</v>
      </c>
      <c r="B97" t="n">
        <v>2.499999999999503</v>
      </c>
    </row>
    <row r="98">
      <c r="A98" t="n">
        <v>0.1799999999999997</v>
      </c>
      <c r="B98" t="n">
        <v>44.99999999999993</v>
      </c>
    </row>
    <row r="99">
      <c r="A99" t="n">
        <v>0.02999999999999758</v>
      </c>
      <c r="B99" t="n">
        <v>7.499999999999396</v>
      </c>
    </row>
    <row r="100">
      <c r="A100" t="n">
        <v>0.2600000000000051</v>
      </c>
      <c r="B100" t="n">
        <v>66.50000000000063</v>
      </c>
    </row>
    <row r="101">
      <c r="A101" t="n">
        <v>0.005000000000002558</v>
      </c>
      <c r="B101" t="n">
        <v>5.999999999999517</v>
      </c>
    </row>
    <row r="102">
      <c r="A102" t="n">
        <v>0.6599999999999966</v>
      </c>
      <c r="B102" t="n">
        <v>346.9999999999985</v>
      </c>
    </row>
    <row r="103">
      <c r="A103" t="n">
        <v>1</v>
      </c>
      <c r="B103" t="n">
        <v>500</v>
      </c>
    </row>
    <row r="104">
      <c r="A104" t="n">
        <v>0.2199999999999989</v>
      </c>
      <c r="B104" t="n">
        <v>109.9999999999994</v>
      </c>
    </row>
    <row r="105">
      <c r="A105" t="n">
        <v>0.3100000000000023</v>
      </c>
      <c r="B105" t="n">
        <v>155.0000000000011</v>
      </c>
    </row>
    <row r="106">
      <c r="A106" t="n">
        <v>0.07000000000000028</v>
      </c>
      <c r="B106" t="n">
        <v>35.00000000000014</v>
      </c>
    </row>
    <row r="107">
      <c r="A107" t="n">
        <v>0.2299999999999969</v>
      </c>
      <c r="B107" t="n">
        <v>57.49999999999922</v>
      </c>
    </row>
    <row r="108">
      <c r="A108" t="n">
        <v>0.2099999999999973</v>
      </c>
      <c r="B108" t="n">
        <v>52.49999999999932</v>
      </c>
    </row>
    <row r="109">
      <c r="A109" t="n">
        <v>0.1499999999999986</v>
      </c>
      <c r="B109" t="n">
        <v>37.49999999999964</v>
      </c>
    </row>
    <row r="110">
      <c r="A110" t="n">
        <v>0.03000000000000114</v>
      </c>
      <c r="B110" t="n">
        <v>7.500000000000284</v>
      </c>
    </row>
    <row r="111">
      <c r="A111" t="n">
        <v>0.1899999999999977</v>
      </c>
      <c r="B111" t="n">
        <v>47.49999999999943</v>
      </c>
    </row>
    <row r="112">
      <c r="A112" t="n">
        <v>0.08999999999999986</v>
      </c>
      <c r="B112" t="n">
        <v>44.99999999999993</v>
      </c>
    </row>
    <row r="113">
      <c r="A113" t="n">
        <v>0.07000000000000028</v>
      </c>
      <c r="B113" t="n">
        <v>35.00000000000014</v>
      </c>
    </row>
    <row r="114">
      <c r="A114" t="n">
        <v>0.1900000000000004</v>
      </c>
      <c r="B114" t="n">
        <v>95.0000000000002</v>
      </c>
    </row>
    <row r="115">
      <c r="A115" t="n">
        <v>0.08000000000000007</v>
      </c>
      <c r="B115" t="n">
        <v>40.00000000000004</v>
      </c>
    </row>
    <row r="116">
      <c r="A116" t="n">
        <v>0.1400000000000006</v>
      </c>
      <c r="B116" t="n">
        <v>70.00000000000028</v>
      </c>
    </row>
    <row r="117">
      <c r="A117" t="n">
        <v>0.07999999999999918</v>
      </c>
      <c r="B117" t="n">
        <v>54.9999999999998</v>
      </c>
    </row>
    <row r="118">
      <c r="A118" t="n">
        <v>0.07000000000000028</v>
      </c>
      <c r="B118" t="n">
        <v>35.00000000000014</v>
      </c>
    </row>
    <row r="119">
      <c r="A119" t="n">
        <v>0.2850000000000001</v>
      </c>
      <c r="B119" t="n">
        <v>134.0000000000001</v>
      </c>
    </row>
    <row r="120">
      <c r="A120" t="n">
        <v>0.2500000000000009</v>
      </c>
      <c r="B120" t="n">
        <v>127.0000000000002</v>
      </c>
    </row>
    <row r="121">
      <c r="A121" t="n">
        <v>0.9350000000000005</v>
      </c>
      <c r="B121" t="n">
        <v>935.0000000000005</v>
      </c>
    </row>
    <row r="122">
      <c r="A122" t="n">
        <v>0.2650000000000006</v>
      </c>
      <c r="B122" t="n">
        <v>146.0000000000003</v>
      </c>
    </row>
    <row r="123">
      <c r="A123" t="n">
        <v>0.0600000000000005</v>
      </c>
      <c r="B123" t="n">
        <v>30.00000000000025</v>
      </c>
    </row>
    <row r="124">
      <c r="A124" t="n">
        <v>0.1299999999999999</v>
      </c>
      <c r="B124" t="n">
        <v>64.99999999999994</v>
      </c>
    </row>
    <row r="125">
      <c r="A125" t="n">
        <v>0.6499999999999986</v>
      </c>
      <c r="B125" t="n">
        <v>324.9999999999993</v>
      </c>
    </row>
    <row r="126">
      <c r="A126" t="n">
        <v>0.05999999999999961</v>
      </c>
      <c r="B126" t="n">
        <v>29.9999999999998</v>
      </c>
    </row>
    <row r="127">
      <c r="A127" t="n">
        <v>0.3100000000000005</v>
      </c>
      <c r="B127" t="n">
        <v>155.0000000000003</v>
      </c>
    </row>
    <row r="128">
      <c r="A128" t="n">
        <v>0.09000000000000163</v>
      </c>
      <c r="B128" t="n">
        <v>45.00000000000082</v>
      </c>
    </row>
    <row r="129">
      <c r="A129" t="n">
        <v>0.1099999999999994</v>
      </c>
      <c r="B129" t="n">
        <v>54.99999999999972</v>
      </c>
    </row>
    <row r="130">
      <c r="A130" t="n">
        <v>0.4800000000000004</v>
      </c>
      <c r="B130" t="n">
        <v>209.0000000000001</v>
      </c>
    </row>
    <row r="131">
      <c r="A131" t="n">
        <v>0.6300000000000026</v>
      </c>
      <c r="B131" t="n">
        <v>302.0000000000003</v>
      </c>
    </row>
    <row r="132">
      <c r="A132" t="n">
        <v>0.03999999999999915</v>
      </c>
      <c r="B132" t="n">
        <v>19.99999999999957</v>
      </c>
    </row>
    <row r="133">
      <c r="A133" t="n">
        <v>0.2800000000000011</v>
      </c>
      <c r="B133" t="n">
        <v>140.0000000000006</v>
      </c>
    </row>
    <row r="134">
      <c r="A134" t="n">
        <v>0.1000000000000005</v>
      </c>
      <c r="B134" t="n">
        <v>50.00000000000027</v>
      </c>
    </row>
    <row r="135">
      <c r="A135" t="n">
        <v>0.01999999999999957</v>
      </c>
      <c r="B135" t="n">
        <v>9.999999999999787</v>
      </c>
    </row>
    <row r="136">
      <c r="A136" t="n">
        <v>0.129999999999999</v>
      </c>
      <c r="B136" t="n">
        <v>64.9999999999995</v>
      </c>
    </row>
    <row r="137">
      <c r="A137" t="n">
        <v>0.1799999999999997</v>
      </c>
      <c r="B137" t="n">
        <v>89.99999999999986</v>
      </c>
    </row>
    <row r="138">
      <c r="A138" t="n">
        <v>0.1500000000000021</v>
      </c>
      <c r="B138" t="n">
        <v>75.00000000000107</v>
      </c>
    </row>
    <row r="139">
      <c r="A139" t="n">
        <v>0.509999999999998</v>
      </c>
      <c r="B139" t="n">
        <v>254.999999999999</v>
      </c>
    </row>
    <row r="140">
      <c r="A140" t="n">
        <v>0.01000000000000156</v>
      </c>
      <c r="B140" t="n">
        <v>5.000000000000782</v>
      </c>
    </row>
    <row r="141">
      <c r="A141" t="n">
        <v>0.1400000000000006</v>
      </c>
      <c r="B141" t="n">
        <v>70.00000000000028</v>
      </c>
    </row>
    <row r="142">
      <c r="A142" t="n">
        <v>0.09999999999999964</v>
      </c>
      <c r="B142" t="n">
        <v>49.99999999999982</v>
      </c>
    </row>
    <row r="143">
      <c r="A143" t="n">
        <v>0.2000000000000011</v>
      </c>
      <c r="B143" t="n">
        <v>100.0000000000005</v>
      </c>
    </row>
    <row r="144">
      <c r="A144" t="n">
        <v>0.1100000000000012</v>
      </c>
      <c r="B144" t="n">
        <v>55.0000000000006</v>
      </c>
    </row>
    <row r="145">
      <c r="A145" t="n">
        <v>0.1550000000000011</v>
      </c>
      <c r="B145" t="n">
        <v>76.00000000000016</v>
      </c>
    </row>
    <row r="146">
      <c r="A146" t="n">
        <v>0.2199999999999998</v>
      </c>
      <c r="B146" t="n">
        <v>110.9999999999999</v>
      </c>
    </row>
    <row r="147">
      <c r="A147" t="n">
        <v>0.005000000000000782</v>
      </c>
      <c r="B147" t="n">
        <v>10.00000000000032</v>
      </c>
    </row>
    <row r="148">
      <c r="A148" t="n">
        <v>0.03000000000000114</v>
      </c>
      <c r="B148" t="n">
        <v>26.00000000000051</v>
      </c>
    </row>
    <row r="149">
      <c r="A149" t="n">
        <v>0.1849999999999996</v>
      </c>
      <c r="B149" t="n">
        <v>103</v>
      </c>
    </row>
    <row r="150">
      <c r="A150" t="n">
        <v>0.03500000000000014</v>
      </c>
      <c r="B150" t="n">
        <v>31.00000000000005</v>
      </c>
    </row>
    <row r="151">
      <c r="A151" t="n">
        <v>0.1150000000000002</v>
      </c>
      <c r="B151" t="n">
        <v>54.00000000000009</v>
      </c>
    </row>
    <row r="152">
      <c r="A152" t="n">
        <v>0.08000000000000007</v>
      </c>
      <c r="B152" t="n">
        <v>80.00000000000007</v>
      </c>
    </row>
    <row r="153">
      <c r="A153" t="n">
        <v>0.1899999999999995</v>
      </c>
      <c r="B153" t="n">
        <v>94.99999999999974</v>
      </c>
    </row>
    <row r="154">
      <c r="A154" t="n">
        <v>0.2199999999999989</v>
      </c>
      <c r="B154" t="n">
        <v>109.9999999999994</v>
      </c>
    </row>
    <row r="155">
      <c r="A155" t="n">
        <v>0.0600000000000005</v>
      </c>
      <c r="B155" t="n">
        <v>30.00000000000025</v>
      </c>
    </row>
    <row r="156">
      <c r="A156" t="n">
        <v>0.2299999999999969</v>
      </c>
      <c r="B156" t="n">
        <v>114.9999999999984</v>
      </c>
    </row>
    <row r="157">
      <c r="A157" t="n">
        <v>0.115000000000002</v>
      </c>
      <c r="B157" t="n">
        <v>58.00000000000018</v>
      </c>
    </row>
    <row r="158">
      <c r="A158" t="n">
        <v>0.1099999999999994</v>
      </c>
      <c r="B158" t="n">
        <v>54.99999999999972</v>
      </c>
    </row>
    <row r="159">
      <c r="A159" t="n">
        <v>1.274999999999999</v>
      </c>
      <c r="B159" t="n">
        <v>283.4999999999997</v>
      </c>
    </row>
    <row r="160">
      <c r="A160" t="n">
        <v>0.1499999999999986</v>
      </c>
      <c r="B160" t="n">
        <v>74.99999999999929</v>
      </c>
    </row>
    <row r="161">
      <c r="A161" t="n">
        <v>0.05999999999999961</v>
      </c>
      <c r="B161" t="n">
        <v>29.9999999999998</v>
      </c>
    </row>
    <row r="162">
      <c r="A162" t="n">
        <v>0.009999999999999787</v>
      </c>
      <c r="B162" t="n">
        <v>4.999999999999893</v>
      </c>
    </row>
    <row r="163">
      <c r="A163" t="n">
        <v>0.5099999999999998</v>
      </c>
      <c r="B163" t="n">
        <v>257.0000000000004</v>
      </c>
    </row>
    <row r="164">
      <c r="A164" t="n">
        <v>0</v>
      </c>
      <c r="B164" t="n">
        <v>7.000000000000028</v>
      </c>
    </row>
    <row r="165">
      <c r="A165" t="n">
        <v>0.8099999999999996</v>
      </c>
      <c r="B165" t="n">
        <v>382.9999999999998</v>
      </c>
    </row>
    <row r="166">
      <c r="A166" t="n">
        <v>0.6549999999999976</v>
      </c>
      <c r="B166" t="n">
        <v>316.9999999999987</v>
      </c>
    </row>
    <row r="167">
      <c r="A167" t="n">
        <v>0.129999999999999</v>
      </c>
      <c r="B167" t="n">
        <v>32.49999999999975</v>
      </c>
    </row>
  </sheetData>
  <autoFilter ref="A1:B167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Scott</dc:creator>
  <dcterms:created xsi:type="dcterms:W3CDTF">2021-04-29T17:25:36Z</dcterms:created>
  <dcterms:modified xsi:type="dcterms:W3CDTF">2025-09-29T13:44:15Z</dcterms:modified>
  <cp:lastModifiedBy>Admin</cp:lastModifiedBy>
</cp:coreProperties>
</file>