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300" tabRatio="600" firstSheet="0" activeTab="0" autoFilterDateGrouping="1"/>
  </bookViews>
  <sheets>
    <sheet name="Journal" sheetId="1" state="visible" r:id="rId1"/>
    <sheet name="Description" sheetId="2" state="visible" r:id="rId2"/>
  </sheets>
  <definedNames/>
  <calcPr calcId="162913" fullCalcOnLoad="1"/>
</workbook>
</file>

<file path=xl/styles.xml><?xml version="1.0" encoding="utf-8"?>
<styleSheet xmlns="http://schemas.openxmlformats.org/spreadsheetml/2006/main">
  <numFmts count="5">
    <numFmt numFmtId="164" formatCode="_-[$$-409]* #,##0.00_ ;_-[$$-409]* \-#,##0.00\ ;_-[$$-409]* &quot;-&quot;??_ ;_-@_ "/>
    <numFmt numFmtId="165" formatCode="[$$-409]#,##0.00"/>
    <numFmt numFmtId="166" formatCode="_(&quot;$&quot;* #,##0.00_);_(&quot;$&quot;* \(#,##0.00\);_(&quot;$&quot;* &quot;-&quot;??_);_(@_)"/>
    <numFmt numFmtId="167" formatCode="d\-mmm\-yy\ h:mm\ AM/PM"/>
    <numFmt numFmtId="168" formatCode="_-&quot;£&quot;* #,##0.00_-;\-&quot;£&quot;* #,##0.00_-;_-&quot;£&quot;* &quot;-&quot;??_-;_-@_-"/>
  </numFmts>
  <fonts count="7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sz val="11"/>
      <scheme val="minor"/>
    </font>
    <font>
      <name val="Calibri"/>
      <family val="2"/>
      <b val="1"/>
      <color theme="1"/>
      <sz val="16"/>
      <scheme val="minor"/>
    </font>
  </fonts>
  <fills count="10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"/>
        <bgColor indexed="64"/>
      </patternFill>
    </fill>
  </fills>
  <borders count="15">
    <border>
      <left/>
      <right/>
      <top/>
      <bottom/>
      <diagonal/>
    </border>
    <border>
      <left style="thin">
        <color theme="0" tint="-0.3499862666707358"/>
      </left>
      <right style="thin">
        <color theme="0" tint="-0.3499862666707358"/>
      </right>
      <top style="thin">
        <color theme="0" tint="-0.3499862666707358"/>
      </top>
      <bottom style="thin">
        <color theme="0" tint="-0.349986266670735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3499862666707358"/>
      </left>
      <right/>
      <top style="thin">
        <color theme="0" tint="-0.3499862666707358"/>
      </top>
      <bottom style="thin">
        <color theme="0" tint="-0.3499862666707358"/>
      </bottom>
      <diagonal/>
    </border>
    <border>
      <left/>
      <right style="thin">
        <color theme="0" tint="-0.3499862666707358"/>
      </right>
      <top style="thin">
        <color theme="0" tint="-0.3499862666707358"/>
      </top>
      <bottom style="thin">
        <color theme="0" tint="-0.3499862666707358"/>
      </bottom>
      <diagonal/>
    </border>
    <border>
      <left/>
      <right/>
      <top style="thin">
        <color theme="0" tint="-0.3499862666707358"/>
      </top>
      <bottom style="thin">
        <color theme="0" tint="-0.3499862666707358"/>
      </bottom>
      <diagonal/>
    </border>
    <border>
      <left/>
      <right/>
      <top style="thin">
        <color theme="0" tint="-0.3499862666707358"/>
      </top>
      <bottom/>
      <diagonal/>
    </border>
    <border>
      <left/>
      <right style="thin">
        <color theme="0" tint="-0.3499862666707358"/>
      </right>
      <top style="thin">
        <color theme="0" tint="-0.3499862666707358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1" fillId="0" borderId="0"/>
    <xf numFmtId="9" fontId="1" fillId="0" borderId="0"/>
    <xf numFmtId="168" fontId="1" fillId="0" borderId="0"/>
  </cellStyleXfs>
  <cellXfs count="81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0" fontId="0" fillId="0" borderId="0" pivotButton="0" quotePrefix="0" xfId="0"/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9" fontId="0" fillId="0" borderId="0" applyAlignment="1" pivotButton="0" quotePrefix="0" xfId="1">
      <alignment horizontal="center" vertical="center"/>
    </xf>
    <xf numFmtId="0" fontId="0" fillId="2" borderId="1" applyAlignment="1" pivotButton="0" quotePrefix="0" xfId="0">
      <alignment horizontal="center" vertical="center"/>
    </xf>
    <xf numFmtId="164" fontId="0" fillId="0" borderId="0" applyAlignment="1" pivotButton="0" quotePrefix="0" xfId="2">
      <alignment horizontal="center" vertical="center"/>
    </xf>
    <xf numFmtId="164" fontId="0" fillId="0" borderId="0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0" fontId="0" fillId="3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left" vertical="center"/>
    </xf>
    <xf numFmtId="0" fontId="0" fillId="0" borderId="0" pivotButton="0" quotePrefix="0" xfId="0"/>
    <xf numFmtId="164" fontId="0" fillId="0" borderId="1" applyAlignment="1" pivotButton="0" quotePrefix="0" xfId="0">
      <alignment horizontal="center" vertical="center"/>
    </xf>
    <xf numFmtId="164" fontId="0" fillId="2" borderId="1" applyAlignment="1" pivotButton="0" quotePrefix="0" xfId="0">
      <alignment horizontal="center" vertical="center"/>
    </xf>
    <xf numFmtId="0" fontId="0" fillId="0" borderId="0" pivotButton="0" quotePrefix="1" xfId="0"/>
    <xf numFmtId="0" fontId="2" fillId="6" borderId="2" applyAlignment="1" pivotButton="0" quotePrefix="0" xfId="0">
      <alignment horizontal="center" vertical="center"/>
    </xf>
    <xf numFmtId="164" fontId="0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vertical="top" wrapText="1"/>
    </xf>
    <xf numFmtId="0" fontId="0" fillId="3" borderId="3" applyAlignment="1" pivotButton="0" quotePrefix="0" xfId="0">
      <alignment horizontal="center" vertical="center"/>
    </xf>
    <xf numFmtId="0" fontId="0" fillId="6" borderId="3" applyAlignment="1" pivotButton="0" quotePrefix="0" xfId="0">
      <alignment horizontal="center" vertical="center"/>
    </xf>
    <xf numFmtId="165" fontId="0" fillId="6" borderId="3" applyAlignment="1" pivotButton="0" quotePrefix="0" xfId="0">
      <alignment horizontal="center" vertical="center"/>
    </xf>
    <xf numFmtId="0" fontId="0" fillId="0" borderId="3" applyAlignment="1" pivotButton="0" quotePrefix="0" xfId="0">
      <alignment horizontal="center" vertical="center"/>
    </xf>
    <xf numFmtId="15" fontId="0" fillId="0" borderId="3" applyAlignment="1" pivotButton="0" quotePrefix="0" xfId="0">
      <alignment horizontal="center" vertical="center"/>
    </xf>
    <xf numFmtId="164" fontId="0" fillId="0" borderId="3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3" applyAlignment="1" pivotButton="0" quotePrefix="0" xfId="0">
      <alignment horizontal="center" vertical="center"/>
    </xf>
    <xf numFmtId="9" fontId="0" fillId="0" borderId="3" applyAlignment="1" pivotButton="0" quotePrefix="0" xfId="0">
      <alignment horizontal="center" vertical="center"/>
    </xf>
    <xf numFmtId="164" fontId="0" fillId="0" borderId="3" pivotButton="0" quotePrefix="0" xfId="0"/>
    <xf numFmtId="0" fontId="0" fillId="7" borderId="3" applyAlignment="1" pivotButton="0" quotePrefix="0" xfId="0">
      <alignment horizontal="center" vertical="center"/>
    </xf>
    <xf numFmtId="0" fontId="0" fillId="8" borderId="3" applyAlignment="1" pivotButton="0" quotePrefix="0" xfId="0">
      <alignment horizontal="center" vertical="center"/>
    </xf>
    <xf numFmtId="0" fontId="0" fillId="9" borderId="3" pivotButton="0" quotePrefix="0" xfId="0"/>
    <xf numFmtId="0" fontId="0" fillId="9" borderId="3" applyAlignment="1" pivotButton="0" quotePrefix="0" xfId="0">
      <alignment horizontal="center" vertical="center"/>
    </xf>
    <xf numFmtId="4" fontId="0" fillId="9" borderId="3" applyAlignment="1" pivotButton="0" quotePrefix="0" xfId="0">
      <alignment horizontal="center" vertical="center"/>
    </xf>
    <xf numFmtId="9" fontId="2" fillId="2" borderId="3" applyAlignment="1" pivotButton="0" quotePrefix="0" xfId="0">
      <alignment horizontal="center" vertical="center"/>
    </xf>
    <xf numFmtId="0" fontId="0" fillId="0" borderId="0" applyAlignment="1" pivotButton="0" quotePrefix="0" xfId="0">
      <alignment wrapText="1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vertical="top"/>
    </xf>
    <xf numFmtId="0" fontId="0" fillId="0" borderId="7" pivotButton="0" quotePrefix="0" xfId="0"/>
    <xf numFmtId="2" fontId="0" fillId="0" borderId="3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center" vertical="center" wrapText="1"/>
    </xf>
    <xf numFmtId="0" fontId="0" fillId="6" borderId="3" applyAlignment="1" pivotButton="0" quotePrefix="0" xfId="0">
      <alignment horizontal="left" vertical="center" indent="1"/>
    </xf>
    <xf numFmtId="0" fontId="0" fillId="9" borderId="4" applyAlignment="1" pivotButton="0" quotePrefix="0" xfId="0">
      <alignment horizontal="center" vertical="center"/>
    </xf>
    <xf numFmtId="0" fontId="0" fillId="9" borderId="5" applyAlignment="1" pivotButton="0" quotePrefix="0" xfId="0">
      <alignment horizontal="center" vertical="center"/>
    </xf>
    <xf numFmtId="0" fontId="0" fillId="9" borderId="6" applyAlignment="1" pivotButton="0" quotePrefix="0" xfId="0">
      <alignment horizontal="center" vertical="center"/>
    </xf>
    <xf numFmtId="0" fontId="0" fillId="9" borderId="4" applyAlignment="1" pivotButton="0" quotePrefix="0" xfId="0">
      <alignment horizontal="center"/>
    </xf>
    <xf numFmtId="0" fontId="0" fillId="9" borderId="5" applyAlignment="1" pivotButton="0" quotePrefix="0" xfId="0">
      <alignment horizontal="center"/>
    </xf>
    <xf numFmtId="0" fontId="0" fillId="9" borderId="6" applyAlignment="1" pivotButton="0" quotePrefix="0" xfId="0">
      <alignment horizontal="center"/>
    </xf>
    <xf numFmtId="0" fontId="0" fillId="9" borderId="3" applyAlignment="1" pivotButton="0" quotePrefix="0" xfId="0">
      <alignment horizontal="center" vertical="center"/>
    </xf>
    <xf numFmtId="0" fontId="0" fillId="7" borderId="0" pivotButton="0" quotePrefix="0" xfId="0"/>
    <xf numFmtId="166" fontId="0" fillId="0" borderId="0" applyAlignment="1" pivotButton="0" quotePrefix="0" xfId="2">
      <alignment horizontal="center" vertical="center"/>
    </xf>
    <xf numFmtId="9" fontId="0" fillId="2" borderId="1" applyAlignment="1" pivotButton="0" quotePrefix="0" xfId="0">
      <alignment horizontal="center" vertical="center"/>
    </xf>
    <xf numFmtId="166" fontId="0" fillId="0" borderId="1" applyAlignment="1" pivotButton="0" quotePrefix="0" xfId="0">
      <alignment horizontal="center" vertical="center"/>
    </xf>
    <xf numFmtId="9" fontId="0" fillId="0" borderId="1" applyAlignment="1" pivotButton="0" quotePrefix="0" xfId="1">
      <alignment horizontal="center" vertical="center"/>
    </xf>
    <xf numFmtId="167" fontId="0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vertical="center"/>
    </xf>
    <xf numFmtId="0" fontId="3" fillId="2" borderId="8" applyAlignment="1" pivotButton="0" quotePrefix="0" xfId="0">
      <alignment horizontal="center" vertical="center"/>
    </xf>
    <xf numFmtId="0" fontId="3" fillId="2" borderId="9" applyAlignment="1" pivotButton="0" quotePrefix="0" xfId="0">
      <alignment horizontal="center" vertical="center"/>
    </xf>
    <xf numFmtId="0" fontId="0" fillId="4" borderId="8" applyAlignment="1" pivotButton="0" quotePrefix="0" xfId="0">
      <alignment horizontal="center" vertical="center"/>
    </xf>
    <xf numFmtId="0" fontId="0" fillId="4" borderId="10" applyAlignment="1" pivotButton="0" quotePrefix="0" xfId="0">
      <alignment horizontal="center" vertical="center"/>
    </xf>
    <xf numFmtId="0" fontId="0" fillId="4" borderId="9" applyAlignment="1" pivotButton="0" quotePrefix="0" xfId="0">
      <alignment horizontal="center" vertical="center"/>
    </xf>
    <xf numFmtId="20" fontId="0" fillId="0" borderId="0" applyAlignment="1" pivotButton="0" quotePrefix="0" xfId="0">
      <alignment horizontal="center" vertical="center"/>
    </xf>
    <xf numFmtId="20" fontId="0" fillId="0" borderId="1" applyAlignment="1" pivotButton="0" quotePrefix="0" xfId="0">
      <alignment horizontal="center" vertical="center"/>
    </xf>
    <xf numFmtId="0" fontId="0" fillId="7" borderId="0" applyAlignment="1" pivotButton="0" quotePrefix="0" xfId="0">
      <alignment horizontal="center" vertical="center"/>
    </xf>
    <xf numFmtId="0" fontId="0" fillId="0" borderId="0" pivotButton="0" quotePrefix="0" xfId="0"/>
    <xf numFmtId="164" fontId="0" fillId="0" borderId="0" applyAlignment="1" pivotButton="0" quotePrefix="0" xfId="0">
      <alignment horizontal="left" vertical="center"/>
    </xf>
    <xf numFmtId="167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2">
      <alignment horizontal="center" vertical="center"/>
    </xf>
    <xf numFmtId="166" fontId="0" fillId="0" borderId="0" applyAlignment="1" pivotButton="0" quotePrefix="0" xfId="2">
      <alignment horizontal="center" vertical="center"/>
    </xf>
    <xf numFmtId="0" fontId="0" fillId="0" borderId="10" pivotButton="0" quotePrefix="0" xfId="0"/>
    <xf numFmtId="0" fontId="0" fillId="0" borderId="9" pivotButton="0" quotePrefix="0" xfId="0"/>
    <xf numFmtId="164" fontId="0" fillId="2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166" fontId="0" fillId="0" borderId="1" applyAlignment="1" pivotButton="0" quotePrefix="0" xfId="0">
      <alignment horizontal="center" vertical="center"/>
    </xf>
  </cellXfs>
  <cellStyles count="3">
    <cellStyle name="Normal" xfId="0" builtinId="0"/>
    <cellStyle name="Percent" xfId="1" builtinId="5"/>
    <cellStyle name="Currency" xfId="2" builtinId="4"/>
  </cellStyles>
  <dxfs count="23">
    <dxf>
      <numFmt numFmtId="25" formatCode="h:mm"/>
      <alignment horizontal="center" vertical="center"/>
    </dxf>
    <dxf>
      <alignment horizontal="center" vertical="center"/>
    </dxf>
    <dxf>
      <numFmt numFmtId="175" formatCode="d\-mmm\-yy\ h:mm\ AM/PM"/>
      <alignment horizontal="center" vertical="center"/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numFmt numFmtId="175" formatCode="d\-mmm\-yy\ h:mm\ AM/PM"/>
      <alignment horizontal="center" vertical="center"/>
    </dxf>
    <dxf>
      <numFmt numFmtId="165" formatCode="_-[$$-409]* #,##0.00_ ;_-[$$-409]* \-#,##0.00\ ;_-[$$-409]* &quot;-&quot;??_ ;_-@_ "/>
      <alignment horizontal="center" vertical="center"/>
    </dxf>
    <dxf>
      <numFmt numFmtId="13" formatCode="0%"/>
      <alignment horizontal="center" vertical="center"/>
    </dxf>
    <dxf>
      <numFmt numFmtId="34" formatCode="_(&quot;$&quot;* #,##0.00_);_(&quot;$&quot;* \(#,##0.00\);_(&quot;$&quot;* &quot;-&quot;??_);_(@_)"/>
      <alignment horizontal="center" vertical="center"/>
    </dxf>
    <dxf>
      <numFmt numFmtId="165" formatCode="_-[$$-409]* #,##0.00_ ;_-[$$-409]* \-#,##0.00\ ;_-[$$-409]* &quot;-&quot;??_ ;_-@_ "/>
      <alignment horizontal="center" vertical="center"/>
    </dxf>
    <dxf>
      <numFmt numFmtId="2" formatCode="0.00"/>
      <alignment horizontal="center" vertical="center"/>
    </dxf>
    <dxf>
      <numFmt numFmtId="165" formatCode="_-[$$-409]* #,##0.00_ ;_-[$$-409]* \-#,##0.00\ ;_-[$$-409]* &quot;-&quot;??_ ;_-@_ "/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left" vertical="center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able2" displayName="Table2" ref="B5:T27" headerRowCount="1" totalsRowShown="0" headerRowDxfId="22" dataDxfId="21">
  <autoFilter ref="B5:T27"/>
  <tableColumns count="19">
    <tableColumn id="1" name="Win / Loss" dataDxfId="20"/>
    <tableColumn id="2" name="Open Date/Time" dataDxfId="5"/>
    <tableColumn id="4" name="Exit Date/Time" dataDxfId="2"/>
    <tableColumn id="3" name="Holding Time H:MM" dataDxfId="0">
      <calculatedColumnFormula>IF(OR(ISBLANK(D6),ISBLANK(C6)),"",(D6-C6))</calculatedColumnFormula>
    </tableColumn>
    <tableColumn id="6" name="Symbol" dataDxfId="1"/>
    <tableColumn id="7" name="Type" dataDxfId="19"/>
    <tableColumn id="8" name="Setup" dataDxfId="18"/>
    <tableColumn id="9" name="Entry Price" dataDxfId="17"/>
    <tableColumn id="10" name="Price Target" dataDxfId="16"/>
    <tableColumn id="11" name="Stop Loss" dataDxfId="15"/>
    <tableColumn id="12" name="Shares" dataDxfId="14"/>
    <tableColumn id="13" name="Exit Price" dataDxfId="13"/>
    <tableColumn id="14" name="Risk Per Share" dataDxfId="6">
      <calculatedColumnFormula>IF(OR(ISBLANK(I6),ISBLANK(K6)),"",I6-K6)</calculatedColumnFormula>
    </tableColumn>
    <tableColumn id="15" name="Profit Per Share" dataDxfId="11">
      <calculatedColumnFormula>IF(OR(ISBLANK(M6),ISBLANK(I6)),"",M6-I6)</calculatedColumnFormula>
    </tableColumn>
    <tableColumn id="16" name="Risk to Return Ratio" dataDxfId="10">
      <calculatedColumnFormula>IFERROR(O6/N6,"")</calculatedColumnFormula>
    </tableColumn>
    <tableColumn id="17" name="Position Size" dataDxfId="9" dataCellStyle="Currency">
      <calculatedColumnFormula>IF(OR(ISBLANK(L6),ISBLANK(I6)),"",L6*I6)</calculatedColumnFormula>
    </tableColumn>
    <tableColumn id="18" name="Return $" dataDxfId="8" dataCellStyle="Currency">
      <calculatedColumnFormula>IFERROR(L6*O6,"")</calculatedColumnFormula>
    </tableColumn>
    <tableColumn id="19" name="Return %" dataDxfId="7" dataCellStyle="Percent">
      <calculatedColumnFormula>IFERROR(R6/(L6*I6),"")</calculatedColumnFormula>
    </tableColumn>
    <tableColumn id="20" name="Notes" dataDxfId="1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U39"/>
  <sheetViews>
    <sheetView tabSelected="1" defaultGridColor="0" topLeftCell="B4" colorId="9" workbookViewId="0">
      <selection activeCell="E6" sqref="E6"/>
    </sheetView>
  </sheetViews>
  <sheetFormatPr baseColWidth="8" defaultRowHeight="15"/>
  <cols>
    <col width="2.140625" customWidth="1" style="69" min="1" max="1"/>
    <col width="14.7109375" customWidth="1" style="69" min="2" max="2"/>
    <col width="21.28515625" customWidth="1" style="69" min="3" max="5"/>
    <col width="14.7109375" customWidth="1" style="69" min="6" max="15"/>
    <col width="20.7109375" customWidth="1" style="69" min="16" max="18"/>
    <col width="15.7109375" customWidth="1" style="69" min="19" max="22"/>
  </cols>
  <sheetData>
    <row r="1"/>
    <row r="2"/>
    <row r="3"/>
    <row r="4"/>
    <row r="5" customFormat="1" s="1">
      <c r="B5" s="13" t="inlineStr">
        <is>
          <t>Win / Loss</t>
        </is>
      </c>
      <c r="C5" s="14" t="inlineStr">
        <is>
          <t>Open Date/Time</t>
        </is>
      </c>
      <c r="D5" s="14" t="inlineStr">
        <is>
          <t>Exit Date/Time</t>
        </is>
      </c>
      <c r="E5" s="14" t="inlineStr">
        <is>
          <t>Holding Time H:MM</t>
        </is>
      </c>
      <c r="F5" s="14" t="inlineStr">
        <is>
          <t>Symbol</t>
        </is>
      </c>
      <c r="G5" s="14" t="inlineStr">
        <is>
          <t>Type</t>
        </is>
      </c>
      <c r="H5" s="14" t="inlineStr">
        <is>
          <t>Setup</t>
        </is>
      </c>
      <c r="I5" s="14" t="inlineStr">
        <is>
          <t>Entry Price</t>
        </is>
      </c>
      <c r="J5" s="14" t="inlineStr">
        <is>
          <t>Price Target</t>
        </is>
      </c>
      <c r="K5" s="14" t="inlineStr">
        <is>
          <t>Stop Loss</t>
        </is>
      </c>
      <c r="L5" s="14" t="inlineStr">
        <is>
          <t>Shares</t>
        </is>
      </c>
      <c r="M5" s="14" t="inlineStr">
        <is>
          <t>Exit Price</t>
        </is>
      </c>
      <c r="N5" s="13" t="inlineStr">
        <is>
          <t>Risk Per Share</t>
        </is>
      </c>
      <c r="O5" s="13" t="inlineStr">
        <is>
          <t>Profit Per Share</t>
        </is>
      </c>
      <c r="P5" s="13" t="inlineStr">
        <is>
          <t>Risk to Return Ratio</t>
        </is>
      </c>
      <c r="Q5" s="70" t="inlineStr">
        <is>
          <t>Position Size</t>
        </is>
      </c>
      <c r="R5" s="13" t="inlineStr">
        <is>
          <t>Return $</t>
        </is>
      </c>
      <c r="S5" s="13" t="inlineStr">
        <is>
          <t>Return %</t>
        </is>
      </c>
      <c r="T5" s="14" t="inlineStr">
        <is>
          <t>Notes</t>
        </is>
      </c>
    </row>
    <row r="6" customFormat="1" s="1">
      <c r="B6" s="1" t="inlineStr">
        <is>
          <t>Win</t>
        </is>
      </c>
      <c r="C6" s="71" t="n">
        <v>43299.33333333334</v>
      </c>
      <c r="D6" s="71" t="n">
        <v>43299.375</v>
      </c>
      <c r="E6" s="66">
        <f>IF(OR(ISBLANK(D6),ISBLANK(C6)),"",(D6-C6))</f>
        <v/>
      </c>
      <c r="F6" s="1" t="inlineStr">
        <is>
          <t>TSLA</t>
        </is>
      </c>
      <c r="G6" s="1" t="inlineStr">
        <is>
          <t>Short</t>
        </is>
      </c>
      <c r="H6" s="1" t="inlineStr">
        <is>
          <t>Gap</t>
        </is>
      </c>
      <c r="I6" s="2" t="n">
        <v>9.75</v>
      </c>
      <c r="J6" s="2" t="n">
        <v>8</v>
      </c>
      <c r="K6" s="2" t="n">
        <v>10.32</v>
      </c>
      <c r="L6" s="1" t="n">
        <v>1000</v>
      </c>
      <c r="M6" s="2" t="n">
        <v>8</v>
      </c>
      <c r="N6" s="72">
        <f>IF(OR(ISBLANK(I6),ISBLANK(K6)),"",I6-K6)</f>
        <v/>
      </c>
      <c r="O6" s="72">
        <f>IF(OR(ISBLANK(M6),ISBLANK(I6)),"",M6-I6)</f>
        <v/>
      </c>
      <c r="P6" s="2">
        <f>IFERROR(O6/N6,"")</f>
        <v/>
      </c>
      <c r="Q6" s="73">
        <f>IF(OR(ISBLANK(L6),ISBLANK(I6)),"",L6*I6)</f>
        <v/>
      </c>
      <c r="R6" s="74">
        <f>IFERROR(L6*O6,"")</f>
        <v/>
      </c>
      <c r="S6" s="8">
        <f>IFERROR(R6/(L6*I6),"")</f>
        <v/>
      </c>
    </row>
    <row r="7" customFormat="1" s="1">
      <c r="B7" s="1" t="inlineStr">
        <is>
          <t>Win</t>
        </is>
      </c>
      <c r="C7" s="71" t="n">
        <v>43299.375</v>
      </c>
      <c r="D7" s="71" t="n">
        <v>43299.45833333334</v>
      </c>
      <c r="E7" s="66">
        <f>IF(OR(ISBLANK(D7),ISBLANK(C7)),"",(D7-C7))</f>
        <v/>
      </c>
      <c r="F7" s="1" t="inlineStr">
        <is>
          <t>TSLA</t>
        </is>
      </c>
      <c r="G7" s="1" t="inlineStr">
        <is>
          <t>Long</t>
        </is>
      </c>
      <c r="H7" s="1" t="inlineStr">
        <is>
          <t>Gap</t>
        </is>
      </c>
      <c r="I7" s="2" t="n">
        <v>10</v>
      </c>
      <c r="J7" s="2" t="n">
        <v>11.5</v>
      </c>
      <c r="K7" s="2" t="n">
        <v>9.5</v>
      </c>
      <c r="L7" s="1" t="n">
        <v>1000</v>
      </c>
      <c r="M7" s="2" t="n">
        <v>11.5</v>
      </c>
      <c r="N7" s="72">
        <f>IF(OR(ISBLANK(I7),ISBLANK(K7)),"",I7-K7)</f>
        <v/>
      </c>
      <c r="O7" s="72">
        <f>IF(OR(ISBLANK(M7),ISBLANK(I7)),"",M7-I7)</f>
        <v/>
      </c>
      <c r="P7" s="2">
        <f>IFERROR(O7/N7,"")</f>
        <v/>
      </c>
      <c r="Q7" s="73">
        <f>IF(OR(ISBLANK(L7),ISBLANK(I7)),"",L7*I7)</f>
        <v/>
      </c>
      <c r="R7" s="74">
        <f>IFERROR(L7*O7,"")</f>
        <v/>
      </c>
      <c r="S7" s="8">
        <f>IFERROR(R7/(L7*I7),"")</f>
        <v/>
      </c>
    </row>
    <row r="8" customFormat="1" s="1">
      <c r="C8" s="71" t="n"/>
      <c r="D8" s="71" t="n"/>
      <c r="E8" s="66">
        <f>IF(OR(ISBLANK(D8),ISBLANK(C8)),"",(D8-C8))</f>
        <v/>
      </c>
      <c r="I8" s="2" t="n"/>
      <c r="J8" s="2" t="n"/>
      <c r="K8" s="2" t="n"/>
      <c r="M8" s="2" t="n"/>
      <c r="N8" s="72">
        <f>IF(OR(ISBLANK(I8),ISBLANK(K8)),"",I8-K8)</f>
        <v/>
      </c>
      <c r="O8" s="72">
        <f>IF(OR(ISBLANK(M8),ISBLANK(I8)),"",M8-I8)</f>
        <v/>
      </c>
      <c r="P8" s="2">
        <f>IFERROR(O8/N8,"")</f>
        <v/>
      </c>
      <c r="Q8" s="73">
        <f>IF(OR(ISBLANK(L8),ISBLANK(I8)),"",L8*I8)</f>
        <v/>
      </c>
      <c r="R8" s="74">
        <f>IFERROR(L8*O8,"")</f>
        <v/>
      </c>
      <c r="S8" s="8">
        <f>IFERROR(R8/(L8*I8),"")</f>
        <v/>
      </c>
    </row>
    <row r="9" customFormat="1" s="1">
      <c r="B9" s="1" t="inlineStr">
        <is>
          <t>Loss</t>
        </is>
      </c>
      <c r="C9" s="71" t="n">
        <v>43299.5</v>
      </c>
      <c r="D9" s="71" t="n">
        <v>43299.60069444445</v>
      </c>
      <c r="E9" s="66">
        <f>IF(OR(ISBLANK(D9),ISBLANK(C9)),"",(D9-C9))</f>
        <v/>
      </c>
      <c r="F9" s="1" t="inlineStr">
        <is>
          <t>TSLA</t>
        </is>
      </c>
      <c r="G9" s="1" t="inlineStr">
        <is>
          <t>Short</t>
        </is>
      </c>
      <c r="H9" s="1" t="inlineStr">
        <is>
          <t>Gap</t>
        </is>
      </c>
      <c r="I9" s="2" t="n">
        <v>9.75</v>
      </c>
      <c r="J9" s="2" t="n">
        <v>8</v>
      </c>
      <c r="K9" s="2" t="n">
        <v>10.32</v>
      </c>
      <c r="L9" s="1" t="n">
        <v>1000</v>
      </c>
      <c r="M9" s="2" t="n">
        <v>10.32</v>
      </c>
      <c r="N9" s="72">
        <f>IF(OR(ISBLANK(I9),ISBLANK(K9)),"",I9-K9)</f>
        <v/>
      </c>
      <c r="O9" s="72">
        <f>IF(OR(ISBLANK(M9),ISBLANK(I9)),"",M9-I9)</f>
        <v/>
      </c>
      <c r="P9" s="2">
        <f>IFERROR(O9/N9,"")</f>
        <v/>
      </c>
      <c r="Q9" s="73">
        <f>IF(OR(ISBLANK(L9),ISBLANK(I9)),"",L9*I9)</f>
        <v/>
      </c>
      <c r="R9" s="74">
        <f>IFERROR(L9*O9,"")</f>
        <v/>
      </c>
      <c r="S9" s="8">
        <f>IFERROR(R9/(L9*I9),"")</f>
        <v/>
      </c>
    </row>
    <row r="10" customFormat="1" s="1">
      <c r="B10" s="1" t="inlineStr">
        <is>
          <t>Loss</t>
        </is>
      </c>
      <c r="C10" s="71" t="n">
        <v>43299.41666666666</v>
      </c>
      <c r="D10" s="71" t="n">
        <v>43299.625</v>
      </c>
      <c r="E10" s="66">
        <f>IF(OR(ISBLANK(D10),ISBLANK(C10)),"",(D10-C10))</f>
        <v/>
      </c>
      <c r="F10" s="1" t="inlineStr">
        <is>
          <t>TSLA</t>
        </is>
      </c>
      <c r="G10" s="1" t="inlineStr">
        <is>
          <t>Long</t>
        </is>
      </c>
      <c r="H10" s="1" t="inlineStr">
        <is>
          <t>Gap</t>
        </is>
      </c>
      <c r="I10" s="2" t="n">
        <v>10</v>
      </c>
      <c r="J10" s="2" t="n">
        <v>11.5</v>
      </c>
      <c r="K10" s="2" t="n">
        <v>9.5</v>
      </c>
      <c r="L10" s="1" t="n">
        <v>1000</v>
      </c>
      <c r="M10" s="2" t="n">
        <v>9.5</v>
      </c>
      <c r="N10" s="72">
        <f>IF(OR(ISBLANK(I10),ISBLANK(K10)),"",I10-K10)</f>
        <v/>
      </c>
      <c r="O10" s="72">
        <f>IF(OR(ISBLANK(M10),ISBLANK(I10)),"",M10-I10)</f>
        <v/>
      </c>
      <c r="P10" s="2">
        <f>IFERROR(O10/N10,"")</f>
        <v/>
      </c>
      <c r="Q10" s="73">
        <f>IF(OR(ISBLANK(L10),ISBLANK(I10)),"",L10*I10)</f>
        <v/>
      </c>
      <c r="R10" s="74">
        <f>IFERROR(L10*O10,"")</f>
        <v/>
      </c>
      <c r="S10" s="8">
        <f>IFERROR(R10/(L10*I10),"")</f>
        <v/>
      </c>
    </row>
    <row r="11" customFormat="1" s="1">
      <c r="B11" s="1" t="inlineStr">
        <is>
          <t>Win</t>
        </is>
      </c>
      <c r="C11" s="71" t="n">
        <v>43299.54166666666</v>
      </c>
      <c r="D11" s="71" t="n">
        <v>43299.75</v>
      </c>
      <c r="E11" s="66">
        <f>IF(OR(ISBLANK(D11),ISBLANK(C11)),"",(D11-C11))</f>
        <v/>
      </c>
      <c r="F11" s="1" t="inlineStr">
        <is>
          <t>PED</t>
        </is>
      </c>
      <c r="G11" s="1" t="inlineStr">
        <is>
          <t>Short</t>
        </is>
      </c>
      <c r="H11" s="1" t="inlineStr">
        <is>
          <t>Gap</t>
        </is>
      </c>
      <c r="I11" s="2" t="n">
        <v>5</v>
      </c>
      <c r="J11" s="2" t="n">
        <v>8</v>
      </c>
      <c r="K11" s="2" t="n">
        <v>4</v>
      </c>
      <c r="L11" s="1" t="n">
        <v>1000</v>
      </c>
      <c r="M11" s="2" t="n">
        <v>8.1</v>
      </c>
      <c r="N11" s="72">
        <f>IF(OR(ISBLANK(I11),ISBLANK(K11)),"",I11-K11)</f>
        <v/>
      </c>
      <c r="O11" s="72">
        <f>IF(OR(ISBLANK(M11),ISBLANK(I11)),"",M11-I11)</f>
        <v/>
      </c>
      <c r="P11" s="2">
        <f>IFERROR(O11/N11,"")</f>
        <v/>
      </c>
      <c r="Q11" s="73">
        <f>IF(OR(ISBLANK(L11),ISBLANK(I11)),"",L11*I11)</f>
        <v/>
      </c>
      <c r="R11" s="74">
        <f>IFERROR(L11*O11,"")</f>
        <v/>
      </c>
      <c r="S11" s="8">
        <f>IFERROR(R11/(L11*I11),"")</f>
        <v/>
      </c>
    </row>
    <row r="12" customFormat="1" s="1">
      <c r="C12" s="71" t="n"/>
      <c r="D12" s="71" t="n"/>
      <c r="E12" s="66">
        <f>IF(OR(ISBLANK(D12),ISBLANK(C12)),"",(D12-C12))</f>
        <v/>
      </c>
      <c r="I12" s="2" t="n"/>
      <c r="J12" s="2" t="n"/>
      <c r="K12" s="2" t="n"/>
      <c r="M12" s="2" t="n"/>
      <c r="N12" s="72">
        <f>IF(OR(ISBLANK(I12),ISBLANK(K12)),"",I12-K12)</f>
        <v/>
      </c>
      <c r="O12" s="72">
        <f>IF(OR(ISBLANK(M12),ISBLANK(I12)),"",M12-I12)</f>
        <v/>
      </c>
      <c r="P12" s="2">
        <f>IFERROR(O12/N12,"")</f>
        <v/>
      </c>
      <c r="Q12" s="73">
        <f>IF(OR(ISBLANK(L12),ISBLANK(I12)),"",L12*I12)</f>
        <v/>
      </c>
      <c r="R12" s="74">
        <f>IFERROR(L12*O12,"")</f>
        <v/>
      </c>
      <c r="S12" s="8">
        <f>IFERROR(R12/(L12*I12),"")</f>
        <v/>
      </c>
    </row>
    <row r="13" customFormat="1" s="1">
      <c r="C13" s="71" t="n"/>
      <c r="D13" s="71" t="n"/>
      <c r="E13" s="66">
        <f>IF(OR(ISBLANK(D13),ISBLANK(C13)),"",(D13-C13))</f>
        <v/>
      </c>
      <c r="I13" s="2" t="n"/>
      <c r="J13" s="2" t="n"/>
      <c r="K13" s="2" t="n"/>
      <c r="M13" s="2" t="n"/>
      <c r="N13" s="72">
        <f>IF(OR(ISBLANK(I13),ISBLANK(K13)),"",I13-K13)</f>
        <v/>
      </c>
      <c r="O13" s="72">
        <f>IF(OR(ISBLANK(M13),ISBLANK(I13)),"",M13-I13)</f>
        <v/>
      </c>
      <c r="P13" s="2">
        <f>IFERROR(O13/N13,"")</f>
        <v/>
      </c>
      <c r="Q13" s="73">
        <f>IF(OR(ISBLANK(L13),ISBLANK(I13)),"",L13*I13)</f>
        <v/>
      </c>
      <c r="R13" s="74">
        <f>IFERROR(L13*O13,"")</f>
        <v/>
      </c>
      <c r="S13" s="8">
        <f>IFERROR(R13/(L13*I13),"")</f>
        <v/>
      </c>
    </row>
    <row r="14" customFormat="1" s="1">
      <c r="C14" s="71" t="n"/>
      <c r="D14" s="71" t="n"/>
      <c r="E14" s="66">
        <f>IF(OR(ISBLANK(D14),ISBLANK(C14)),"",(D14-C14))</f>
        <v/>
      </c>
      <c r="I14" s="2" t="n"/>
      <c r="J14" s="2" t="n"/>
      <c r="K14" s="2" t="n"/>
      <c r="M14" s="2" t="n"/>
      <c r="N14" s="72">
        <f>IF(OR(ISBLANK(I14),ISBLANK(K14)),"",I14-K14)</f>
        <v/>
      </c>
      <c r="O14" s="72">
        <f>IF(OR(ISBLANK(M14),ISBLANK(I14)),"",M14-I14)</f>
        <v/>
      </c>
      <c r="P14" s="2">
        <f>IFERROR(O14/N14,"")</f>
        <v/>
      </c>
      <c r="Q14" s="73">
        <f>IF(OR(ISBLANK(L14),ISBLANK(I14)),"",L14*I14)</f>
        <v/>
      </c>
      <c r="R14" s="74">
        <f>IFERROR(L14*O14,"")</f>
        <v/>
      </c>
      <c r="S14" s="8">
        <f>IFERROR(R14/(L14*I14),"")</f>
        <v/>
      </c>
    </row>
    <row r="15" customFormat="1" s="1">
      <c r="C15" s="71" t="n"/>
      <c r="D15" s="71" t="n"/>
      <c r="E15" s="66">
        <f>IF(OR(ISBLANK(D15),ISBLANK(C15)),"",(D15-C15))</f>
        <v/>
      </c>
      <c r="I15" s="2" t="n"/>
      <c r="J15" s="2" t="n"/>
      <c r="K15" s="2" t="n"/>
      <c r="M15" s="2" t="n"/>
      <c r="N15" s="72">
        <f>IF(OR(ISBLANK(I15),ISBLANK(K15)),"",I15-K15)</f>
        <v/>
      </c>
      <c r="O15" s="72">
        <f>IF(OR(ISBLANK(M15),ISBLANK(I15)),"",M15-I15)</f>
        <v/>
      </c>
      <c r="P15" s="2">
        <f>IFERROR(O15/N15,"")</f>
        <v/>
      </c>
      <c r="Q15" s="73">
        <f>IF(OR(ISBLANK(L15),ISBLANK(I15)),"",L15*I15)</f>
        <v/>
      </c>
      <c r="R15" s="74">
        <f>IFERROR(L15*O15,"")</f>
        <v/>
      </c>
      <c r="S15" s="8">
        <f>IFERROR(R15/(L15*I15),"")</f>
        <v/>
      </c>
    </row>
    <row r="16" customFormat="1" s="1">
      <c r="C16" s="71" t="n"/>
      <c r="D16" s="71" t="n"/>
      <c r="E16" s="66">
        <f>IF(OR(ISBLANK(D16),ISBLANK(C16)),"",(D16-C16))</f>
        <v/>
      </c>
      <c r="I16" s="2" t="n"/>
      <c r="J16" s="2" t="n"/>
      <c r="K16" s="2" t="n"/>
      <c r="M16" s="2" t="n"/>
      <c r="N16" s="72">
        <f>IF(OR(ISBLANK(I16),ISBLANK(K16)),"",I16-K16)</f>
        <v/>
      </c>
      <c r="O16" s="72">
        <f>IF(OR(ISBLANK(M16),ISBLANK(I16)),"",M16-I16)</f>
        <v/>
      </c>
      <c r="P16" s="2">
        <f>IFERROR(O16/N16,"")</f>
        <v/>
      </c>
      <c r="Q16" s="73">
        <f>IF(OR(ISBLANK(L16),ISBLANK(I16)),"",L16*I16)</f>
        <v/>
      </c>
      <c r="R16" s="74">
        <f>IFERROR(L16*O16,"")</f>
        <v/>
      </c>
      <c r="S16" s="8">
        <f>IFERROR(R16/(L16*I16),"")</f>
        <v/>
      </c>
    </row>
    <row r="17" customFormat="1" s="1">
      <c r="C17" s="71" t="n"/>
      <c r="D17" s="71" t="n"/>
      <c r="E17" s="66">
        <f>IF(OR(ISBLANK(D17),ISBLANK(C17)),"",(D17-C17))</f>
        <v/>
      </c>
      <c r="I17" s="2" t="n"/>
      <c r="J17" s="2" t="n"/>
      <c r="K17" s="2" t="n"/>
      <c r="M17" s="2" t="n"/>
      <c r="N17" s="72">
        <f>IF(OR(ISBLANK(I17),ISBLANK(K17)),"",I17-K17)</f>
        <v/>
      </c>
      <c r="O17" s="72">
        <f>IF(OR(ISBLANK(M17),ISBLANK(I17)),"",M17-I17)</f>
        <v/>
      </c>
      <c r="P17" s="2">
        <f>IFERROR(O17/N17,"")</f>
        <v/>
      </c>
      <c r="Q17" s="73">
        <f>IF(OR(ISBLANK(L17),ISBLANK(I17)),"",L17*I17)</f>
        <v/>
      </c>
      <c r="R17" s="74">
        <f>IFERROR(L17*O17,"")</f>
        <v/>
      </c>
      <c r="S17" s="8">
        <f>IFERROR(R17/(L17*I17),"")</f>
        <v/>
      </c>
    </row>
    <row r="18" customFormat="1" s="1">
      <c r="C18" s="71" t="n"/>
      <c r="D18" s="71" t="n"/>
      <c r="E18" s="66">
        <f>IF(OR(ISBLANK(D18),ISBLANK(C18)),"",(D18-C18))</f>
        <v/>
      </c>
      <c r="I18" s="2" t="n"/>
      <c r="J18" s="2" t="n"/>
      <c r="K18" s="2" t="n"/>
      <c r="M18" s="2" t="n"/>
      <c r="N18" s="72">
        <f>IF(OR(ISBLANK(I18),ISBLANK(K18)),"",I18-K18)</f>
        <v/>
      </c>
      <c r="O18" s="72">
        <f>IF(OR(ISBLANK(M18),ISBLANK(I18)),"",M18-I18)</f>
        <v/>
      </c>
      <c r="P18" s="2">
        <f>IFERROR(O18/N18,"")</f>
        <v/>
      </c>
      <c r="Q18" s="73">
        <f>IF(OR(ISBLANK(L18),ISBLANK(I18)),"",L18*I18)</f>
        <v/>
      </c>
      <c r="R18" s="74">
        <f>IFERROR(L18*O18,"")</f>
        <v/>
      </c>
      <c r="S18" s="8">
        <f>IFERROR(R18/(L18*I18),"")</f>
        <v/>
      </c>
    </row>
    <row r="19" customFormat="1" s="1">
      <c r="C19" s="71" t="n"/>
      <c r="D19" s="71" t="n"/>
      <c r="E19" s="66">
        <f>IF(OR(ISBLANK(D19),ISBLANK(C19)),"",(D19-C19))</f>
        <v/>
      </c>
      <c r="I19" s="2" t="n"/>
      <c r="J19" s="2" t="n"/>
      <c r="K19" s="2" t="n"/>
      <c r="M19" s="2" t="n"/>
      <c r="N19" s="72">
        <f>IF(OR(ISBLANK(I19),ISBLANK(K19)),"",I19-K19)</f>
        <v/>
      </c>
      <c r="O19" s="72">
        <f>IF(OR(ISBLANK(M19),ISBLANK(I19)),"",M19-I19)</f>
        <v/>
      </c>
      <c r="P19" s="2">
        <f>IFERROR(O19/N19,"")</f>
        <v/>
      </c>
      <c r="Q19" s="73">
        <f>IF(OR(ISBLANK(L19),ISBLANK(I19)),"",L19*I19)</f>
        <v/>
      </c>
      <c r="R19" s="74">
        <f>IFERROR(L19*O19,"")</f>
        <v/>
      </c>
      <c r="S19" s="8">
        <f>IFERROR(R19/(L19*I19),"")</f>
        <v/>
      </c>
    </row>
    <row r="20" customFormat="1" s="1">
      <c r="C20" s="71" t="n"/>
      <c r="D20" s="71" t="n"/>
      <c r="E20" s="66">
        <f>IF(OR(ISBLANK(D20),ISBLANK(C20)),"",(D20-C20))</f>
        <v/>
      </c>
      <c r="I20" s="2" t="n"/>
      <c r="J20" s="2" t="n"/>
      <c r="K20" s="2" t="n"/>
      <c r="M20" s="2" t="n"/>
      <c r="N20" s="72">
        <f>IF(OR(ISBLANK(I20),ISBLANK(K20)),"",I20-K20)</f>
        <v/>
      </c>
      <c r="O20" s="72">
        <f>IF(OR(ISBLANK(M20),ISBLANK(I20)),"",M20-I20)</f>
        <v/>
      </c>
      <c r="P20" s="2">
        <f>IFERROR(O20/N20,"")</f>
        <v/>
      </c>
      <c r="Q20" s="73">
        <f>IF(OR(ISBLANK(L20),ISBLANK(I20)),"",L20*I20)</f>
        <v/>
      </c>
      <c r="R20" s="74">
        <f>IFERROR(L20*O20,"")</f>
        <v/>
      </c>
      <c r="S20" s="8">
        <f>IFERROR(R20/(L20*I20),"")</f>
        <v/>
      </c>
    </row>
    <row r="21" customFormat="1" s="1">
      <c r="C21" s="71" t="n"/>
      <c r="D21" s="71" t="n"/>
      <c r="E21" s="66">
        <f>IF(OR(ISBLANK(D21),ISBLANK(C21)),"",(D21-C21))</f>
        <v/>
      </c>
      <c r="I21" s="2" t="n"/>
      <c r="J21" s="2" t="n"/>
      <c r="K21" s="2" t="n"/>
      <c r="M21" s="2" t="n"/>
      <c r="N21" s="72">
        <f>IF(OR(ISBLANK(I21),ISBLANK(K21)),"",I21-K21)</f>
        <v/>
      </c>
      <c r="O21" s="72">
        <f>IF(OR(ISBLANK(M21),ISBLANK(I21)),"",M21-I21)</f>
        <v/>
      </c>
      <c r="P21" s="2">
        <f>IFERROR(O21/N21,"")</f>
        <v/>
      </c>
      <c r="Q21" s="73">
        <f>IF(OR(ISBLANK(L21),ISBLANK(I21)),"",L21*I21)</f>
        <v/>
      </c>
      <c r="R21" s="74">
        <f>IFERROR(L21*O21,"")</f>
        <v/>
      </c>
      <c r="S21" s="8">
        <f>IFERROR(R21/(L21*I21),"")</f>
        <v/>
      </c>
    </row>
    <row r="22" customFormat="1" s="1">
      <c r="C22" s="71" t="n"/>
      <c r="D22" s="71" t="n"/>
      <c r="E22" s="66">
        <f>IF(OR(ISBLANK(D22),ISBLANK(C22)),"",(D22-C22))</f>
        <v/>
      </c>
      <c r="I22" s="2" t="n"/>
      <c r="J22" s="2" t="n"/>
      <c r="K22" s="2" t="n"/>
      <c r="M22" s="2" t="n"/>
      <c r="N22" s="72">
        <f>IF(OR(ISBLANK(I22),ISBLANK(K22)),"",I22-K22)</f>
        <v/>
      </c>
      <c r="O22" s="72">
        <f>IF(OR(ISBLANK(M22),ISBLANK(I22)),"",M22-I22)</f>
        <v/>
      </c>
      <c r="P22" s="2">
        <f>IFERROR(O22/N22,"")</f>
        <v/>
      </c>
      <c r="Q22" s="73">
        <f>IF(OR(ISBLANK(L22),ISBLANK(I22)),"",L22*I22)</f>
        <v/>
      </c>
      <c r="R22" s="74">
        <f>IFERROR(L22*O22,"")</f>
        <v/>
      </c>
      <c r="S22" s="8">
        <f>IFERROR(R22/(L22*I22),"")</f>
        <v/>
      </c>
    </row>
    <row r="23" customFormat="1" s="1">
      <c r="C23" s="71" t="n"/>
      <c r="D23" s="71" t="n"/>
      <c r="E23" s="66">
        <f>IF(OR(ISBLANK(D23),ISBLANK(C23)),"",(D23-C23))</f>
        <v/>
      </c>
      <c r="I23" s="2" t="n"/>
      <c r="J23" s="2" t="n"/>
      <c r="K23" s="2" t="n"/>
      <c r="M23" s="2" t="n"/>
      <c r="N23" s="72">
        <f>IF(OR(ISBLANK(I23),ISBLANK(K23)),"",I23-K23)</f>
        <v/>
      </c>
      <c r="O23" s="72">
        <f>IF(OR(ISBLANK(M23),ISBLANK(I23)),"",M23-I23)</f>
        <v/>
      </c>
      <c r="P23" s="2">
        <f>IFERROR(O23/N23,"")</f>
        <v/>
      </c>
      <c r="Q23" s="73">
        <f>IF(OR(ISBLANK(L23),ISBLANK(I23)),"",L23*I23)</f>
        <v/>
      </c>
      <c r="R23" s="74">
        <f>IFERROR(L23*O23,"")</f>
        <v/>
      </c>
      <c r="S23" s="8">
        <f>IFERROR(R23/(L23*I23),"")</f>
        <v/>
      </c>
    </row>
    <row r="24" customFormat="1" s="1">
      <c r="C24" s="71" t="n"/>
      <c r="D24" s="71" t="n"/>
      <c r="E24" s="66">
        <f>IF(OR(ISBLANK(D24),ISBLANK(C24)),"",(D24-C24))</f>
        <v/>
      </c>
      <c r="I24" s="2" t="n"/>
      <c r="J24" s="2" t="n"/>
      <c r="K24" s="2" t="n"/>
      <c r="M24" s="2" t="n"/>
      <c r="N24" s="72">
        <f>IF(OR(ISBLANK(I24),ISBLANK(K24)),"",I24-K24)</f>
        <v/>
      </c>
      <c r="O24" s="72">
        <f>IF(OR(ISBLANK(M24),ISBLANK(I24)),"",M24-I24)</f>
        <v/>
      </c>
      <c r="P24" s="2">
        <f>IFERROR(O24/N24,"")</f>
        <v/>
      </c>
      <c r="Q24" s="73">
        <f>IF(OR(ISBLANK(L24),ISBLANK(I24)),"",L24*I24)</f>
        <v/>
      </c>
      <c r="R24" s="74">
        <f>IFERROR(L24*O24,"")</f>
        <v/>
      </c>
      <c r="S24" s="8">
        <f>IFERROR(R24/(L24*I24),"")</f>
        <v/>
      </c>
    </row>
    <row r="25" customFormat="1" s="1">
      <c r="C25" s="71" t="n"/>
      <c r="D25" s="71" t="n"/>
      <c r="E25" s="66">
        <f>IF(OR(ISBLANK(D25),ISBLANK(C25)),"",(D25-C25))</f>
        <v/>
      </c>
      <c r="I25" s="2" t="n"/>
      <c r="J25" s="2" t="n"/>
      <c r="K25" s="2" t="n"/>
      <c r="M25" s="2" t="n"/>
      <c r="N25" s="72">
        <f>IF(OR(ISBLANK(I25),ISBLANK(K25)),"",I25-K25)</f>
        <v/>
      </c>
      <c r="O25" s="72">
        <f>IF(OR(ISBLANK(M25),ISBLANK(I25)),"",M25-I25)</f>
        <v/>
      </c>
      <c r="P25" s="2">
        <f>IFERROR(O25/N25,"")</f>
        <v/>
      </c>
      <c r="Q25" s="73">
        <f>IF(OR(ISBLANK(L25),ISBLANK(I25)),"",L25*I25)</f>
        <v/>
      </c>
      <c r="R25" s="74">
        <f>IFERROR(L25*O25,"")</f>
        <v/>
      </c>
      <c r="S25" s="8">
        <f>IFERROR(R25/(L25*I25),"")</f>
        <v/>
      </c>
    </row>
    <row r="26">
      <c r="B26" s="1" t="n"/>
      <c r="C26" s="71" t="n"/>
      <c r="D26" s="71" t="n"/>
      <c r="E26" s="66">
        <f>IF(OR(ISBLANK(D26),ISBLANK(C26)),"",(D26-C26))</f>
        <v/>
      </c>
      <c r="F26" s="1" t="n"/>
      <c r="G26" s="1" t="n"/>
      <c r="H26" s="1" t="n"/>
      <c r="I26" s="1" t="n"/>
      <c r="J26" s="1" t="n"/>
      <c r="K26" s="1" t="n"/>
      <c r="L26" s="1" t="n"/>
      <c r="M26" s="1" t="n"/>
      <c r="N26" s="72">
        <f>IF(OR(ISBLANK(I26),ISBLANK(K26)),"",I26-K26)</f>
        <v/>
      </c>
      <c r="O26" s="72">
        <f>IF(OR(ISBLANK(M26),ISBLANK(I26)),"",M26-I26)</f>
        <v/>
      </c>
      <c r="P26" s="2">
        <f>IFERROR(O26/N26,"")</f>
        <v/>
      </c>
      <c r="Q26" s="73">
        <f>IF(OR(ISBLANK(L26),ISBLANK(I26)),"",L26*I26)</f>
        <v/>
      </c>
      <c r="R26" s="74">
        <f>IFERROR(L26*O26,"")</f>
        <v/>
      </c>
      <c r="S26" s="8">
        <f>IFERROR(R26/(L26*I26),"")</f>
        <v/>
      </c>
      <c r="T26" s="1" t="n"/>
    </row>
    <row r="27">
      <c r="B27" s="1" t="n"/>
      <c r="C27" s="71" t="n"/>
      <c r="D27" s="71" t="n"/>
      <c r="E27" s="66">
        <f>IF(OR(ISBLANK(D27),ISBLANK(C27)),"",(D27-C27))</f>
        <v/>
      </c>
      <c r="F27" s="1" t="n"/>
      <c r="G27" s="1" t="n"/>
      <c r="H27" s="1" t="n"/>
      <c r="I27" s="1" t="n"/>
      <c r="J27" s="1" t="n"/>
      <c r="K27" s="1" t="n"/>
      <c r="L27" s="1" t="n"/>
      <c r="M27" s="1" t="n"/>
      <c r="N27" s="72">
        <f>IF(OR(ISBLANK(I27),ISBLANK(K27)),"",I27-K27)</f>
        <v/>
      </c>
      <c r="O27" s="72">
        <f>IF(OR(ISBLANK(M27),ISBLANK(I27)),"",M27-I27)</f>
        <v/>
      </c>
      <c r="P27" s="2">
        <f>IFERROR(O27/N27,"")</f>
        <v/>
      </c>
      <c r="Q27" s="73">
        <f>IF(OR(ISBLANK(L27),ISBLANK(I27)),"",L27*I27)</f>
        <v/>
      </c>
      <c r="R27" s="74">
        <f>IFERROR(L27*O27,"")</f>
        <v/>
      </c>
      <c r="S27" s="8">
        <f>IFERROR(R27/(L27*I27),"")</f>
        <v/>
      </c>
      <c r="T27" s="1" t="n"/>
    </row>
    <row r="28">
      <c r="B28" s="5" t="inlineStr">
        <is>
          <t xml:space="preserve">TOTALS </t>
        </is>
      </c>
      <c r="C28" s="43" t="n"/>
      <c r="D28" s="75" t="n"/>
      <c r="E28" s="76" t="n"/>
      <c r="F28" s="9">
        <f>COUNTIF(F6:F27,"*")</f>
        <v/>
      </c>
      <c r="G28" s="43" t="n"/>
      <c r="H28" s="75" t="n"/>
      <c r="I28" s="75" t="n"/>
      <c r="J28" s="75" t="n"/>
      <c r="K28" s="76" t="n"/>
      <c r="L28" s="9">
        <f>SUM(L6:L27)</f>
        <v/>
      </c>
      <c r="M28" s="43" t="n"/>
      <c r="N28" s="75" t="n"/>
      <c r="O28" s="75" t="n"/>
      <c r="P28" s="75" t="n"/>
      <c r="Q28" s="76" t="n"/>
      <c r="R28" s="77">
        <f>SUM(R6:R27)</f>
        <v/>
      </c>
      <c r="S28" s="56">
        <f>SUM(S6:S27)</f>
        <v/>
      </c>
      <c r="T28" s="43" t="n"/>
    </row>
    <row r="29"/>
    <row r="30">
      <c r="B30" s="7" t="inlineStr">
        <is>
          <t>[Person_1]</t>
        </is>
      </c>
      <c r="C30" s="58">
        <f>COUNTIF(Table2[Win / Loss],"Win")/COUNTA(Table2[Win / Loss])</f>
        <v/>
      </c>
    </row>
    <row r="31"/>
    <row r="32">
      <c r="B32" s="44" t="inlineStr">
        <is>
          <t>Total Gain / Loss</t>
        </is>
      </c>
      <c r="C32" s="76" t="n"/>
      <c r="D32" s="78">
        <f>SUM(R6:R27)</f>
        <v/>
      </c>
      <c r="E32" s="79" t="inlineStr">
        <is>
          <t>Largest Win</t>
        </is>
      </c>
      <c r="F32" s="76" t="n"/>
      <c r="G32" s="80">
        <f>MAX(Table2[Return $])</f>
        <v/>
      </c>
      <c r="H32" s="44" t="inlineStr">
        <is>
          <t>Average Holding Time (W)</t>
        </is>
      </c>
      <c r="I32" s="76" t="n"/>
      <c r="J32" s="67">
        <f t="array" ref="J32">AVERAGEIF(Table2[Win / Loss],"Win",Table2[Holding Time H:MM])</f>
        <v/>
      </c>
      <c r="K32" s="44" t="inlineStr">
        <is>
          <t>Number of Winning Trades</t>
        </is>
      </c>
      <c r="L32" s="76" t="n"/>
      <c r="M32" s="4">
        <f>COUNTIF(Table2[Win / Loss],"=Win")</f>
        <v/>
      </c>
    </row>
    <row r="33">
      <c r="B33" s="44" t="inlineStr">
        <is>
          <t>Average Trade Gain / Loss</t>
        </is>
      </c>
      <c r="C33" s="76" t="n"/>
      <c r="D33" s="78">
        <f>AVERAGE(Table2[Return $])</f>
        <v/>
      </c>
      <c r="E33" s="79" t="inlineStr">
        <is>
          <t>Largest Loss</t>
        </is>
      </c>
      <c r="F33" s="76" t="n"/>
      <c r="G33" s="80">
        <f>MIN(Table2[Return $])</f>
        <v/>
      </c>
      <c r="H33" s="44" t="inlineStr">
        <is>
          <t>Average Holding Time (L)</t>
        </is>
      </c>
      <c r="I33" s="76" t="n"/>
      <c r="J33" s="67">
        <f t="array" ref="J33">AVERAGEIF(Table2[Win / Loss],"Loss",Table2[Holding Time H:MM])</f>
        <v/>
      </c>
      <c r="K33" s="44" t="inlineStr">
        <is>
          <t>Number of Losing Trades</t>
        </is>
      </c>
      <c r="L33" s="76" t="n"/>
      <c r="M33" s="4">
        <f>COUNTIF(Table2[Win / Loss],"=Loss")</f>
        <v/>
      </c>
    </row>
    <row r="34">
      <c r="B34" s="44" t="inlineStr">
        <is>
          <t>Average Win Per Trade</t>
        </is>
      </c>
      <c r="C34" s="76" t="n"/>
      <c r="D34" s="80">
        <f>AVERAGEIF(Table2[Profit Per Share],"&gt;0")</f>
        <v/>
      </c>
      <c r="E34" s="79" t="inlineStr">
        <is>
          <t>Total Trades</t>
        </is>
      </c>
      <c r="F34" s="76" t="n"/>
      <c r="G34" s="4">
        <f>COUNTIF(F6:F27,"*")</f>
        <v/>
      </c>
      <c r="H34" s="44" t="inlineStr">
        <is>
          <t>[Person_2]</t>
        </is>
      </c>
      <c r="I34" s="76" t="n"/>
      <c r="J34" s="4">
        <f t="array" ref="J34">MAX(FREQUENCY(IF(Table2[Win / Loss]="Win",ROW(Table2[Win / Loss])),IF(Table2[Win / Loss]&lt;&gt;"Win",ROW(Table2[Win / Loss]))))</f>
        <v/>
      </c>
      <c r="K34" s="44" t="inlineStr">
        <is>
          <t>Number of Winning Trades (%)</t>
        </is>
      </c>
      <c r="L34" s="76" t="n"/>
      <c r="M34" s="58">
        <f>COUNTIF(Table2[Win / Loss],"Win")/COUNTA(Table2[Win / Loss])</f>
        <v/>
      </c>
    </row>
    <row r="35">
      <c r="B35" s="44" t="inlineStr">
        <is>
          <t>Average Loss Per Trade</t>
        </is>
      </c>
      <c r="C35" s="76" t="n"/>
      <c r="D35" s="80">
        <f>AVERAGEIF(Table2[Profit Per Share],"&lt;0")</f>
        <v/>
      </c>
      <c r="E35" s="60" t="inlineStr">
        <is>
          <t>Average Share Per Trade</t>
        </is>
      </c>
      <c r="F35" s="60" t="n"/>
      <c r="G35" s="12">
        <f>AVERAGE(L6:L27)</f>
        <v/>
      </c>
      <c r="H35" s="44" t="inlineStr">
        <is>
          <t>[Person_3]</t>
        </is>
      </c>
      <c r="I35" s="76" t="n"/>
      <c r="J35" s="4">
        <f t="array" ref="J35">MAX(FREQUENCY(IF(Table2[Win / Loss]="Loss",ROW(Table2[Win / Loss])),IF(Table2[Win / Loss]&lt;&gt;"Loss",ROW(Table2[Win / Loss]))))</f>
        <v/>
      </c>
      <c r="K35" s="44" t="inlineStr">
        <is>
          <t xml:space="preserve">Number of Losing Trades (%) </t>
        </is>
      </c>
      <c r="L35" s="76" t="n"/>
      <c r="M35" s="58">
        <f>COUNTIF(Table2[Win / Loss],"Loss")/COUNTA(Table2[Win / Loss])</f>
        <v/>
      </c>
      <c r="O35" s="41" t="n"/>
      <c r="P35" s="41" t="n"/>
      <c r="Q35" s="41" t="n"/>
      <c r="R35" s="41" t="n"/>
      <c r="S35" s="41" t="n"/>
      <c r="T35" s="41" t="n"/>
    </row>
    <row r="36">
      <c r="P36" s="41" t="n"/>
      <c r="Q36" s="41" t="n"/>
      <c r="R36" s="41" t="n"/>
      <c r="S36" s="41" t="n"/>
      <c r="T36" s="41" t="n"/>
      <c r="U36" s="41" t="n"/>
    </row>
    <row r="37">
      <c r="P37" s="41" t="n"/>
      <c r="Q37" s="41" t="n"/>
      <c r="R37" s="41" t="n"/>
      <c r="S37" s="41" t="n"/>
      <c r="T37" s="41" t="n"/>
      <c r="U37" s="41" t="n"/>
    </row>
    <row r="38">
      <c r="P38" s="41" t="n"/>
      <c r="Q38" s="41" t="n"/>
      <c r="R38" s="41" t="n"/>
      <c r="S38" s="41" t="n"/>
      <c r="T38" s="41" t="n"/>
      <c r="U38" s="41" t="n"/>
    </row>
    <row r="39">
      <c r="P39" s="41" t="n"/>
      <c r="Q39" s="41" t="n"/>
      <c r="R39" s="41" t="n"/>
      <c r="S39" s="41" t="n"/>
      <c r="T39" s="41" t="n"/>
      <c r="U39" s="41" t="n"/>
    </row>
  </sheetData>
  <mergeCells count="18">
    <mergeCell ref="E34:F34"/>
    <mergeCell ref="H34:I34"/>
    <mergeCell ref="H35:I35"/>
    <mergeCell ref="C28:E28"/>
    <mergeCell ref="K34:L34"/>
    <mergeCell ref="K35:L35"/>
    <mergeCell ref="B33:C33"/>
    <mergeCell ref="E32:F32"/>
    <mergeCell ref="H32:I32"/>
    <mergeCell ref="B34:C34"/>
    <mergeCell ref="E33:F33"/>
    <mergeCell ref="K32:L32"/>
    <mergeCell ref="K33:L33"/>
    <mergeCell ref="H33:I33"/>
    <mergeCell ref="G28:K28"/>
    <mergeCell ref="M28:Q28"/>
    <mergeCell ref="B32:C32"/>
    <mergeCell ref="B35:C35"/>
  </mergeCells>
  <conditionalFormatting sqref="B6:B27">
    <cfRule type="cellIs" priority="1" operator="equal" dxfId="4">
      <formula>"Loss"</formula>
    </cfRule>
    <cfRule type="cellIs" priority="2" operator="equal" dxfId="3">
      <formula>"Win"</formula>
    </cfRule>
  </conditionalFormatting>
  <dataValidations count="1">
    <dataValidation sqref="G6:G27" showDropDown="0" showInputMessage="1" showErrorMessage="1" allowBlank="1" type="list">
      <formula1>"Long,Short"</formula1>
    </dataValidation>
  </dataValidations>
  <pageMargins left="0.7" right="0.7" top="0.75" bottom="0.75" header="0.3" footer="0.3"/>
  <pageSetup orientation="portrait" paperSize="9" horizontalDpi="4294967293"/>
  <tableParts count="1">
    <tablePart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1"/>
  <sheetViews>
    <sheetView topLeftCell="A7" workbookViewId="0">
      <selection activeCell="B16" sqref="B16"/>
    </sheetView>
  </sheetViews>
  <sheetFormatPr baseColWidth="8" defaultRowHeight="15"/>
  <cols>
    <col width="39.28515625" customWidth="1" style="69" min="1" max="1"/>
    <col width="159.42578125" customWidth="1" style="69" min="2" max="2"/>
    <col width="14.5703125" customWidth="1" style="69" min="3" max="3"/>
    <col width="44.42578125" bestFit="1" customWidth="1" style="69" min="4" max="4"/>
  </cols>
  <sheetData>
    <row r="1"/>
    <row r="2" ht="15.75" customHeight="1" s="69" thickBot="1"/>
    <row r="3" ht="15.75" customHeight="1" s="69" thickBot="1">
      <c r="A3" s="19" t="inlineStr">
        <is>
          <t>Cell</t>
        </is>
      </c>
      <c r="B3" s="19" t="inlineStr">
        <is>
          <t>Description</t>
        </is>
      </c>
      <c r="C3" s="19" t="inlineStr">
        <is>
          <t>Does it work?</t>
        </is>
      </c>
      <c r="D3" s="19" t="inlineStr">
        <is>
          <t>Notes</t>
        </is>
      </c>
    </row>
    <row r="4"/>
    <row r="5">
      <c r="A5" t="inlineStr">
        <is>
          <t>Win / Loss</t>
        </is>
      </c>
      <c r="B5" t="inlineStr">
        <is>
          <t>If the trade is a winner a Green cell with the text 'Win'. If the trade is a loser, a Red cell with the text 'Loss'.</t>
        </is>
      </c>
      <c r="C5" s="68" t="inlineStr">
        <is>
          <t>YES</t>
        </is>
      </c>
    </row>
    <row r="6">
      <c r="A6" t="inlineStr">
        <is>
          <t>Open Date</t>
        </is>
      </c>
      <c r="B6" t="inlineStr">
        <is>
          <t>Shows the date the trade was taken.</t>
        </is>
      </c>
      <c r="C6" s="1" t="inlineStr">
        <is>
          <t>Yes</t>
        </is>
      </c>
    </row>
    <row r="7">
      <c r="A7" t="inlineStr">
        <is>
          <t>Open Time</t>
        </is>
      </c>
      <c r="B7" t="inlineStr">
        <is>
          <t>Shows the time the trade was taken</t>
        </is>
      </c>
      <c r="C7" s="1" t="inlineStr">
        <is>
          <t>Yes</t>
        </is>
      </c>
    </row>
    <row r="8">
      <c r="A8" t="inlineStr">
        <is>
          <t>Exit Date</t>
        </is>
      </c>
      <c r="B8" t="inlineStr">
        <is>
          <t>Shows the exit date of the trade.</t>
        </is>
      </c>
      <c r="C8" s="1" t="inlineStr">
        <is>
          <t>Yes</t>
        </is>
      </c>
    </row>
    <row r="9">
      <c r="A9" t="inlineStr">
        <is>
          <t>Exit Time</t>
        </is>
      </c>
      <c r="B9" t="inlineStr">
        <is>
          <t>Shows the exit time of the trade.</t>
        </is>
      </c>
      <c r="C9" s="1" t="inlineStr">
        <is>
          <t>Yes</t>
        </is>
      </c>
    </row>
    <row r="10">
      <c r="A10" t="inlineStr">
        <is>
          <t>Symbol</t>
        </is>
      </c>
      <c r="B10" t="inlineStr">
        <is>
          <t>The ticker code for the company that I will trading shares in. (example: TSLA - Teslar)</t>
        </is>
      </c>
      <c r="C10" s="1" t="inlineStr">
        <is>
          <t>Yes</t>
        </is>
      </c>
    </row>
    <row r="11">
      <c r="A11" t="inlineStr">
        <is>
          <t>Type</t>
        </is>
      </c>
      <c r="B11" s="18" t="inlineStr">
        <is>
          <t>Long' means buying the stock hoping the price increased - Buy @ $1.00 Sell @ $1.50. 'Short' means selling the stock and buying it back at a lower price. Sell @ $1.50 buy back @ $1.00.</t>
        </is>
      </c>
      <c r="C11" s="1" t="inlineStr">
        <is>
          <t>Yes</t>
        </is>
      </c>
    </row>
    <row r="12">
      <c r="A12" t="inlineStr">
        <is>
          <t xml:space="preserve">Setup </t>
        </is>
      </c>
      <c r="B12" t="inlineStr">
        <is>
          <t>The reason/plan why to buy the stock.</t>
        </is>
      </c>
      <c r="C12" s="1" t="inlineStr">
        <is>
          <t>Yes</t>
        </is>
      </c>
    </row>
    <row r="13">
      <c r="A13" t="inlineStr">
        <is>
          <t>Entry Price</t>
        </is>
      </c>
      <c r="B13" t="inlineStr">
        <is>
          <t>The price I will enter the trade at.</t>
        </is>
      </c>
      <c r="C13" s="1" t="inlineStr">
        <is>
          <t>Yes</t>
        </is>
      </c>
    </row>
    <row r="14">
      <c r="A14" t="inlineStr">
        <is>
          <t>Price Target</t>
        </is>
      </c>
      <c r="B14" t="inlineStr">
        <is>
          <t>The price I will exit the trade to make a profit.</t>
        </is>
      </c>
      <c r="C14" s="1" t="inlineStr">
        <is>
          <t>Yes</t>
        </is>
      </c>
    </row>
    <row r="15">
      <c r="A15" t="inlineStr">
        <is>
          <t>Stop Loss</t>
        </is>
      </c>
      <c r="B15" t="inlineStr">
        <is>
          <t>The price I will exit the trade if the price action goes against my trade. Limits my loss</t>
        </is>
      </c>
      <c r="C15" s="1" t="inlineStr">
        <is>
          <t>Yes</t>
        </is>
      </c>
    </row>
    <row r="16">
      <c r="A16" t="inlineStr">
        <is>
          <t>Risk Per Share</t>
        </is>
      </c>
      <c r="B16" t="inlineStr">
        <is>
          <t>The amount I am willing to hold a losing trade before the Stop Loss kicks in. On a 'Long' trade will show as $0.50. On a 'Short' trade will show as -$0.50</t>
        </is>
      </c>
      <c r="C16" s="1" t="inlineStr">
        <is>
          <t>Yes</t>
        </is>
      </c>
    </row>
    <row r="17">
      <c r="A17" t="inlineStr">
        <is>
          <t>Profit Per Share</t>
        </is>
      </c>
      <c r="B17" t="inlineStr">
        <is>
          <t>The amount of Profit I will make per share. On a 'Long' trade will show as $0.50. On a 'Short' trade will show as -$0.50 as the trade hit the 'Stop Loss' and I will close out the position.</t>
        </is>
      </c>
      <c r="C17" s="1" t="inlineStr">
        <is>
          <t>Yes</t>
        </is>
      </c>
    </row>
    <row r="18" ht="28.5" customHeight="1" s="69">
      <c r="A18" s="40" t="inlineStr">
        <is>
          <t>Risk to Return Ratio</t>
        </is>
      </c>
      <c r="B18" s="38" t="inlineStr">
        <is>
          <t>The amount I am willing to risk to gain the reward. I risk $0.50 per Share (willing to loose per share before I stop out) to make (profit) $1.60 per share. A '3' should be about right. Risk 1 to make 3</t>
        </is>
      </c>
      <c r="C18" s="1" t="inlineStr">
        <is>
          <t>Yes</t>
        </is>
      </c>
    </row>
    <row r="19">
      <c r="A19" t="inlineStr">
        <is>
          <t>Position Size</t>
        </is>
      </c>
      <c r="B19" t="inlineStr">
        <is>
          <t>The value of the trade. (Number of Shares X Entry Price )</t>
        </is>
      </c>
      <c r="C19" s="1" t="inlineStr">
        <is>
          <t>Yes</t>
        </is>
      </c>
    </row>
    <row r="20">
      <c r="A20" t="inlineStr">
        <is>
          <t>Return $</t>
        </is>
      </c>
      <c r="B20" t="inlineStr">
        <is>
          <t>The value of Profit or Loss that I made on the trade. $1,500.00 If I make a losing trade, to have the loss in  brackets. ($1,500.00)</t>
        </is>
      </c>
      <c r="C20" s="68" t="inlineStr">
        <is>
          <t>YES</t>
        </is>
      </c>
    </row>
    <row r="21">
      <c r="A21" t="inlineStr">
        <is>
          <t>Return %</t>
        </is>
      </c>
      <c r="B21" t="inlineStr">
        <is>
          <t>The value of Profit or Loss I made on the trade shown in %. Gain would be 15%. [Person_4] would be -15%</t>
        </is>
      </c>
      <c r="C21" s="1" t="inlineStr">
        <is>
          <t>Yes and No</t>
        </is>
      </c>
      <c r="D21" s="54" t="inlineStr">
        <is>
          <t>Return%  seems to be working I didn't change it.</t>
        </is>
      </c>
    </row>
    <row r="22">
      <c r="C22" s="1" t="n"/>
    </row>
    <row r="23">
      <c r="A23" t="inlineStr">
        <is>
          <t>Totals</t>
        </is>
      </c>
      <c r="B23" t="inlineStr">
        <is>
          <t>Shows the totals of: Number of trades made - Amount of shares traded - running gain/loss profit total -</t>
        </is>
      </c>
      <c r="C23" s="1" t="n"/>
    </row>
    <row r="24">
      <c r="C24" s="1" t="n"/>
    </row>
    <row r="25">
      <c r="A25" t="inlineStr">
        <is>
          <t>[Person_1]</t>
        </is>
      </c>
      <c r="B25" t="inlineStr">
        <is>
          <t>Shows the win rate of my trades - 10 trades, 7 wins, 3 losses will show --&gt; 70%</t>
        </is>
      </c>
      <c r="C25" s="68" t="inlineStr">
        <is>
          <t>YES</t>
        </is>
      </c>
      <c r="D25" s="54" t="inlineStr">
        <is>
          <t>Same as # of winning trades</t>
        </is>
      </c>
    </row>
    <row r="26">
      <c r="C26" s="1" t="n"/>
    </row>
    <row r="27">
      <c r="A27" t="inlineStr">
        <is>
          <t>Total Gain / Loss</t>
        </is>
      </c>
      <c r="B27" t="inlineStr">
        <is>
          <t>The amount of profit / Loss concurrently of all trades made. (example $1000.00 + $1500.00 - $500.00 + $2000.00 - $200.00 = $3800.00)</t>
        </is>
      </c>
      <c r="C27" s="68" t="inlineStr">
        <is>
          <t>YES</t>
        </is>
      </c>
    </row>
    <row r="28">
      <c r="A28" t="inlineStr">
        <is>
          <t>Average gain /Profit</t>
        </is>
      </c>
      <c r="B28" t="inlineStr">
        <is>
          <t>An average of the total gain / loss from above.</t>
        </is>
      </c>
      <c r="C28" s="68" t="inlineStr">
        <is>
          <t>YES</t>
        </is>
      </c>
    </row>
    <row r="29">
      <c r="A29" t="inlineStr">
        <is>
          <t>Average win per trade</t>
        </is>
      </c>
      <c r="B29" t="inlineStr">
        <is>
          <t>Average of the trades that I win.  $1000.00 + $1500.00 + $2000.00 = $4500.00 / 3 trades = $1.500.00</t>
        </is>
      </c>
      <c r="C29" s="68" t="inlineStr">
        <is>
          <t>YES</t>
        </is>
      </c>
    </row>
    <row r="30">
      <c r="A30" t="inlineStr">
        <is>
          <t xml:space="preserve">Average Loss per trade </t>
        </is>
      </c>
      <c r="B30" t="inlineStr">
        <is>
          <t>Average of the trades that I loss. $500.00 + $200.00 = $700.00 / 2 trades = ($350.00)</t>
        </is>
      </c>
      <c r="C30" s="68" t="inlineStr">
        <is>
          <t>YES</t>
        </is>
      </c>
    </row>
    <row r="31">
      <c r="A31" t="inlineStr">
        <is>
          <t>Largest Win</t>
        </is>
      </c>
      <c r="B31" t="inlineStr">
        <is>
          <t>Largest Win - $1,200.00</t>
        </is>
      </c>
      <c r="C31" s="68" t="inlineStr">
        <is>
          <t>YES</t>
        </is>
      </c>
    </row>
    <row r="32">
      <c r="A32" t="inlineStr">
        <is>
          <t>Largest Loss</t>
        </is>
      </c>
      <c r="B32" t="inlineStr">
        <is>
          <t>Largest Loss - ($1,200.00)</t>
        </is>
      </c>
      <c r="C32" s="68" t="inlineStr">
        <is>
          <t>YES</t>
        </is>
      </c>
    </row>
    <row r="33">
      <c r="A33" t="inlineStr">
        <is>
          <t>Total Trades</t>
        </is>
      </c>
      <c r="B33" t="inlineStr">
        <is>
          <t>Number of Trades made.</t>
        </is>
      </c>
      <c r="C33" s="1" t="inlineStr">
        <is>
          <t>Yes</t>
        </is>
      </c>
    </row>
    <row r="34">
      <c r="A34" t="inlineStr">
        <is>
          <t>Average Shares per trade</t>
        </is>
      </c>
      <c r="B34" t="inlineStr">
        <is>
          <t>Average number of shares per trade. 5000 shares traded / 5 trades = 1000 average</t>
        </is>
      </c>
      <c r="C34" s="1" t="inlineStr">
        <is>
          <t>Yes</t>
        </is>
      </c>
    </row>
    <row r="35">
      <c r="A35" t="inlineStr">
        <is>
          <t>Average holding time for winning trades</t>
        </is>
      </c>
      <c r="B35" t="inlineStr">
        <is>
          <t>Average time of holding a trade  that results in profit from entry to exit.</t>
        </is>
      </c>
      <c r="C35" s="68" t="inlineStr">
        <is>
          <t>YES</t>
        </is>
      </c>
      <c r="D35" s="54" t="inlineStr">
        <is>
          <t>Figures Hours only. Won't calculate days.</t>
        </is>
      </c>
    </row>
    <row r="36">
      <c r="A36" t="inlineStr">
        <is>
          <t>Average holding time for losing trades</t>
        </is>
      </c>
      <c r="B36" t="inlineStr">
        <is>
          <t>Average time of holding a trade  that results in a loss from entry to exit.</t>
        </is>
      </c>
      <c r="C36" s="68" t="inlineStr">
        <is>
          <t>YES</t>
        </is>
      </c>
      <c r="D36" s="54" t="inlineStr">
        <is>
          <t>Figures Hours only. Won't calculate days.</t>
        </is>
      </c>
    </row>
    <row r="37">
      <c r="A37" t="inlineStr">
        <is>
          <t>[Person_2]</t>
        </is>
      </c>
      <c r="B37" t="inlineStr">
        <is>
          <t>Shows the [Person_5] consecutive wins.</t>
        </is>
      </c>
      <c r="C37" s="68" t="inlineStr">
        <is>
          <t>YES</t>
        </is>
      </c>
    </row>
    <row r="38">
      <c r="A38" t="inlineStr">
        <is>
          <t>[Person_3]</t>
        </is>
      </c>
      <c r="B38" t="inlineStr">
        <is>
          <t>Shows the [Person_5] consecutive losses.</t>
        </is>
      </c>
      <c r="C38" s="68" t="inlineStr">
        <is>
          <t>YES</t>
        </is>
      </c>
    </row>
    <row r="39">
      <c r="A39" t="inlineStr">
        <is>
          <t>Number of Winning Trades</t>
        </is>
      </c>
      <c r="B39" t="inlineStr">
        <is>
          <t>Shows the number of wining trades - 10 trades,  7 wins will show --&gt; 7</t>
        </is>
      </c>
      <c r="C39" s="68" t="inlineStr">
        <is>
          <t>YES</t>
        </is>
      </c>
    </row>
    <row r="40">
      <c r="A40" t="inlineStr">
        <is>
          <t>Number of Winning Trades</t>
        </is>
      </c>
      <c r="B40" t="inlineStr">
        <is>
          <t>Shows the number of losing trades - 10 trades, 3 losses will show --&gt; 3</t>
        </is>
      </c>
      <c r="C40" s="68" t="inlineStr">
        <is>
          <t>YES</t>
        </is>
      </c>
    </row>
    <row r="41">
      <c r="A41" t="inlineStr">
        <is>
          <t>Number of Winning Trades %</t>
        </is>
      </c>
      <c r="B41" t="inlineStr">
        <is>
          <t>Shows the number of winning trades in % - 10 trades, 7 wins will show 70%</t>
        </is>
      </c>
      <c r="C41" s="68" t="inlineStr">
        <is>
          <t>YES</t>
        </is>
      </c>
    </row>
    <row r="42">
      <c r="A42" t="inlineStr">
        <is>
          <t>Number of Winning Trades %</t>
        </is>
      </c>
      <c r="B42" t="inlineStr">
        <is>
          <t>Shows the number of losing trades in % - 10 trades, 3 losses will show 30%</t>
        </is>
      </c>
      <c r="C42" s="68" t="inlineStr">
        <is>
          <t>YES</t>
        </is>
      </c>
    </row>
    <row r="43"/>
    <row r="44"/>
    <row r="45" ht="61.5" customHeight="1" s="69">
      <c r="B45" s="21" t="inlineStr">
        <is>
          <t>On the first trade, I went short with an 'Entry Price' $9.75. My 'Price Target' is $8.00 . My 'Stop Loss' was at $10.32. I risked $0.57 per share as if the stock price went to $10.32 my Stop Loss would be hit and I will close my position at a loss ($570). I exited my position at $8.00 for a $1.75 Profit Per Share. My total profit was $1,750. The calculations were correct but the spread sheet it shows a '-' on "Risk Per Share/Profit Per Share/Return $/Return %" where they should not as it was a winning trade. How can I fix this?</t>
        </is>
      </c>
    </row>
    <row r="46"/>
    <row r="47" ht="58.5" customHeight="1" s="69">
      <c r="B47" s="21" t="inlineStr">
        <is>
          <t>On the second trade, I went 'long' with an 'Entry Price' $10.00. My 'Price Target' is $11.50. My 'Stop Loss' was at $9.50. I risked $0.50 per share as if the stock went to $9.50 my 'Stop Loss' would be hit and I will close my position for a loss ($500.00) My total profit was $1,500.00. All calculations seem to be correct.</t>
        </is>
      </c>
    </row>
    <row r="48"/>
    <row r="49" ht="70.5" customHeight="1" s="69">
      <c r="B49" s="21" t="inlineStr">
        <is>
          <t>On the third trade, I went short with an 'Entry Price' $9.75. My 'Price Target' is $8.00 . My Stop Loss was at $10.32. I risked $0.57 per share as if the stock price went to $10.32 my Stop Loss would be hit and I will close my position at a loss ($570). This time, the trade went against me and I lost the trade. Total lost $570.00. The spreadsheet shows the lost, but not in brackets, like this ($570.00), the 'Profit Per Share' should show -$0.57 and the 'Stop Loss' was hit. Also there are no '-' at the start of [Return %] value, like this -6%.</t>
        </is>
      </c>
    </row>
    <row r="50"/>
    <row r="51" ht="65.25" customHeight="1" s="69">
      <c r="B51" s="39" t="inlineStr">
        <is>
          <t>On the forth trade, I went 'long' with an Entry Price $10.00. My 'Price Target' is $11.50. My 'Stop Loss' was at $9.50. I risked $0.50 per share as if the stock went to $9.50 my 'Stop Loss' would be hit and I will close my position for a loss ($500.00). This time, the trade went against me and I lost the trade. Total loss $500.00. All calculations seem to be correct</t>
        </is>
      </c>
    </row>
  </sheetData>
  <pageMargins left="0.7" right="0.7" top="0.75" bottom="0.75" header="0.3" footer="0.3"/>
  <pageSetup orientation="portrait" paperSize="9" horizontalDpi="4294967293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Evilfootware</dc:creator>
  <dcterms:created xsi:type="dcterms:W3CDTF">2018-07-18T18:17:41Z</dcterms:created>
  <dcterms:modified xsi:type="dcterms:W3CDTF">2025-09-29T14:45:25Z</dcterms:modified>
  <cp:lastModifiedBy>Frisz, Jason M.</cp:lastModifiedBy>
</cp:coreProperties>
</file>