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0490" windowHeight="7755" tabRatio="600" firstSheet="0" activeTab="0" autoFilterDateGrouping="1"/>
  </bookViews>
  <sheets>
    <sheet name="Sheet1" sheetId="1" state="visible" r:id="rId1"/>
    <sheet name="Sheet2" sheetId="2" state="visible" r:id="rId2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theme="4" tint="0.799981688894314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FF0000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3">
    <xf numFmtId="0" fontId="1" fillId="0" borderId="0"/>
    <xf numFmtId="43" fontId="1" fillId="0" borderId="0"/>
    <xf numFmtId="9" fontId="1" fillId="0" borderId="0"/>
  </cellStyleXfs>
  <cellXfs count="29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10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10" fontId="0" fillId="0" borderId="0" pivotButton="0" quotePrefix="0" xfId="0"/>
    <xf numFmtId="0" fontId="0" fillId="0" borderId="4" applyAlignment="1" pivotButton="0" quotePrefix="0" xfId="0">
      <alignment horizontal="center"/>
    </xf>
    <xf numFmtId="10" fontId="0" fillId="0" borderId="5" pivotButton="0" quotePrefix="0" xfId="0"/>
    <xf numFmtId="43" fontId="0" fillId="0" borderId="5" pivotButton="0" quotePrefix="0" xfId="1"/>
    <xf numFmtId="10" fontId="0" fillId="2" borderId="6" pivotButton="0" quotePrefix="0" xfId="2"/>
    <xf numFmtId="0" fontId="0" fillId="2" borderId="0" applyAlignment="1" pivotButton="0" quotePrefix="0" xfId="0">
      <alignment horizontal="center"/>
    </xf>
    <xf numFmtId="10" fontId="0" fillId="2" borderId="7" pivotButton="0" quotePrefix="0" xfId="0"/>
    <xf numFmtId="0" fontId="0" fillId="3" borderId="0" applyAlignment="1" pivotButton="0" quotePrefix="0" xfId="0">
      <alignment horizontal="center"/>
    </xf>
    <xf numFmtId="10" fontId="0" fillId="3" borderId="5" pivotButton="0" quotePrefix="0" xfId="2"/>
    <xf numFmtId="0" fontId="0" fillId="4" borderId="3" pivotButton="0" quotePrefix="0" xfId="0"/>
    <xf numFmtId="16" fontId="0" fillId="4" borderId="3" pivotButton="0" quotePrefix="0" xfId="0"/>
    <xf numFmtId="0" fontId="0" fillId="4" borderId="4" applyAlignment="1" pivotButton="0" quotePrefix="0" xfId="0">
      <alignment horizontal="center"/>
    </xf>
    <xf numFmtId="0" fontId="0" fillId="4" borderId="5" pivotButton="0" quotePrefix="0" xfId="0"/>
    <xf numFmtId="10" fontId="0" fillId="3" borderId="1" pivotButton="0" quotePrefix="0" xfId="0"/>
    <xf numFmtId="0" fontId="0" fillId="0" borderId="0" applyAlignment="1" pivotButton="0" quotePrefix="0" xfId="0">
      <alignment horizontal="center"/>
    </xf>
    <xf numFmtId="0" fontId="0" fillId="4" borderId="0" pivotButton="0" quotePrefix="0" xfId="0"/>
    <xf numFmtId="10" fontId="0" fillId="3" borderId="0" pivotButton="0" quotePrefix="0" xfId="0"/>
    <xf numFmtId="10" fontId="0" fillId="2" borderId="0" pivotButton="0" quotePrefix="0" xfId="2"/>
    <xf numFmtId="2" fontId="0" fillId="2" borderId="6" pivotButton="0" quotePrefix="0" xfId="2"/>
    <xf numFmtId="10" fontId="0" fillId="0" borderId="0" pivotButton="0" quotePrefix="0" xfId="2"/>
  </cellXfs>
  <cellStyles count="3">
    <cellStyle name="Normal" xfId="0" builtinId="0"/>
    <cellStyle name="Comma" xfId="1" builtinId="3"/>
    <cellStyle name="Percent" xfId="2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27"/>
  <sheetViews>
    <sheetView tabSelected="1" topLeftCell="B1" workbookViewId="0">
      <selection activeCell="K7" sqref="K7"/>
    </sheetView>
  </sheetViews>
  <sheetFormatPr baseColWidth="8" defaultColWidth="8.85546875" defaultRowHeight="15"/>
  <cols>
    <col width="7.140625" customWidth="1" min="1" max="1"/>
    <col width="6.28515625" customWidth="1" min="2" max="2"/>
    <col width="11.42578125" customWidth="1" min="3" max="3"/>
    <col width="13.7109375" bestFit="1" customWidth="1" min="4" max="4"/>
    <col width="8.7109375" customWidth="1" min="5" max="5"/>
    <col width="10" bestFit="1" customWidth="1" min="6" max="6"/>
    <col width="11.7109375" bestFit="1" customWidth="1" min="7" max="7"/>
    <col width="14.7109375" bestFit="1" customWidth="1" min="8" max="9"/>
    <col width="11.42578125" bestFit="1" customWidth="1" min="10" max="11"/>
    <col width="1.85546875" customWidth="1" min="12" max="12"/>
    <col width="9" bestFit="1" customWidth="1" min="16" max="16"/>
    <col width="11" bestFit="1" customWidth="1" min="17" max="17"/>
    <col width="11" customWidth="1" min="18" max="18"/>
    <col width="10.140625" bestFit="1" customWidth="1" min="23" max="23"/>
    <col width="21.140625" bestFit="1" customWidth="1" min="25" max="25"/>
    <col width="21.140625" customWidth="1" min="26" max="26"/>
    <col width="19" bestFit="1" customWidth="1" min="27" max="27"/>
    <col width="21.42578125" bestFit="1" customWidth="1" min="28" max="28"/>
    <col width="11.28515625" bestFit="1" customWidth="1" min="29" max="29"/>
  </cols>
  <sheetData>
    <row r="1">
      <c r="A1" s="5" t="inlineStr">
        <is>
          <t>Emp ID</t>
        </is>
      </c>
      <c r="B1" s="5" t="inlineStr">
        <is>
          <t>Name</t>
        </is>
      </c>
      <c r="C1" s="5" t="inlineStr">
        <is>
          <t>Tenure Year</t>
        </is>
      </c>
      <c r="D1" s="5" t="inlineStr">
        <is>
          <t>Tenure Month</t>
        </is>
      </c>
      <c r="E1" s="5" t="inlineStr">
        <is>
          <t>Workout</t>
        </is>
      </c>
      <c r="F1" s="5" t="inlineStr">
        <is>
          <t>Core Time</t>
        </is>
      </c>
      <c r="G1" s="5" t="inlineStr">
        <is>
          <t>Productivity</t>
        </is>
      </c>
      <c r="H1" s="5" t="inlineStr">
        <is>
          <t>Productivity Q2</t>
        </is>
      </c>
      <c r="I1" s="5" t="inlineStr">
        <is>
          <t>Productivity Q3</t>
        </is>
      </c>
      <c r="J1" s="5" t="inlineStr">
        <is>
          <t>[Person_1]</t>
        </is>
      </c>
      <c r="K1" s="5" t="inlineStr">
        <is>
          <t>[Person_2]</t>
        </is>
      </c>
      <c r="M1" s="20" t="inlineStr">
        <is>
          <t>CD</t>
        </is>
      </c>
      <c r="N1" s="10" t="inlineStr">
        <is>
          <t>I - H</t>
        </is>
      </c>
      <c r="O1" s="10" t="inlineStr">
        <is>
          <t>K -  J</t>
        </is>
      </c>
      <c r="P1" s="16" t="inlineStr">
        <is>
          <t>[Person_3]/min</t>
        </is>
      </c>
      <c r="Q1" s="14" t="inlineStr">
        <is>
          <t>up or down</t>
        </is>
      </c>
      <c r="R1" s="14" t="n"/>
      <c r="S1" t="inlineStr">
        <is>
          <t>Baseline of Productivuty</t>
        </is>
      </c>
      <c r="V1" s="22">
        <f>MAX(G2:G25)</f>
        <v/>
      </c>
      <c r="W1" s="25" t="n"/>
      <c r="AA1" s="23" t="inlineStr">
        <is>
          <t>calculation</t>
        </is>
      </c>
    </row>
    <row r="2">
      <c r="A2" s="5" t="n">
        <v>134</v>
      </c>
      <c r="B2" s="5" t="inlineStr">
        <is>
          <t>Ovi</t>
        </is>
      </c>
      <c r="C2" s="5" t="n">
        <v>4</v>
      </c>
      <c r="D2" s="5" t="n">
        <v>3</v>
      </c>
      <c r="E2" s="5" t="n">
        <v>1018.07</v>
      </c>
      <c r="F2" s="5" t="n">
        <v>845.87</v>
      </c>
      <c r="G2" s="6" t="n">
        <v>1.2036</v>
      </c>
      <c r="H2" s="6" t="n">
        <v>1.2036</v>
      </c>
      <c r="I2" s="6" t="n">
        <v>1.2036</v>
      </c>
      <c r="J2" s="5" t="n">
        <v>1018.07</v>
      </c>
      <c r="K2" s="5" t="n">
        <v>1018.07</v>
      </c>
      <c r="M2" s="21">
        <f>LOOKUP(C2*12+D2,T$4:T$7,U$4:U$7)</f>
        <v/>
      </c>
      <c r="N2" s="11">
        <f>I2-H2</f>
        <v/>
      </c>
      <c r="O2" s="12">
        <f>K2-J2</f>
        <v/>
      </c>
      <c r="P2" s="17">
        <f>IF(G2=V$1,V$1,IF(G2=V$2,V$2,""))</f>
        <v/>
      </c>
      <c r="Q2" s="15">
        <f>IF(G2&gt;VLOOKUP(C2*12+D2,T$4:V$7,3),"up","down")</f>
        <v/>
      </c>
      <c r="R2" s="15">
        <f>IF(G2&gt;VLOOKUP(C2*12+D2,T$4:X$7,3),"Good","Bad")</f>
        <v/>
      </c>
      <c r="S2" s="28">
        <f>E27/F27</f>
        <v/>
      </c>
      <c r="T2" t="inlineStr">
        <is>
          <t>Baseline productiviy</t>
        </is>
      </c>
      <c r="V2" s="22">
        <f>MIN(G2:G25)</f>
        <v/>
      </c>
      <c r="W2" s="25" t="n"/>
      <c r="Y2" s="5" t="inlineStr">
        <is>
          <t>Productivity Quartile 2</t>
        </is>
      </c>
      <c r="Z2" s="23" t="inlineStr">
        <is>
          <t>if(g2&lt;O4,O4,G2)</t>
        </is>
      </c>
      <c r="AA2" s="23" t="n"/>
      <c r="AB2" s="23" t="inlineStr">
        <is>
          <t>total workout baseline</t>
        </is>
      </c>
      <c r="AC2" t="inlineStr">
        <is>
          <t>workout Q2</t>
        </is>
      </c>
      <c r="AD2" t="inlineStr">
        <is>
          <t>sum of workout Q2</t>
        </is>
      </c>
    </row>
    <row r="3">
      <c r="A3" s="5" t="n">
        <v>20</v>
      </c>
      <c r="B3" s="5" t="inlineStr">
        <is>
          <t>[Person_4]</t>
        </is>
      </c>
      <c r="C3" s="5" t="n">
        <v>2</v>
      </c>
      <c r="D3" s="5" t="n">
        <v>10</v>
      </c>
      <c r="E3" s="5" t="n">
        <v>1064.99</v>
      </c>
      <c r="F3" s="5" t="n">
        <v>893.65</v>
      </c>
      <c r="G3" s="6" t="n">
        <v>1.1917</v>
      </c>
      <c r="H3" s="6" t="n">
        <v>1.1917</v>
      </c>
      <c r="I3" s="6" t="n">
        <v>1.1938</v>
      </c>
      <c r="J3" s="5" t="n">
        <v>1064.99</v>
      </c>
      <c r="K3" s="5" t="n">
        <v>1066.87</v>
      </c>
      <c r="M3" s="21">
        <f>LOOKUP(C3*12+D3,T$4:T$7,U$4:U$7)</f>
        <v/>
      </c>
      <c r="N3" s="11">
        <f>I3-H3</f>
        <v/>
      </c>
      <c r="O3" s="12">
        <f>K3-J3</f>
        <v/>
      </c>
      <c r="P3" s="17">
        <f>IF(G3=V$1,V$1,IF(G3=V$2,V$2,""))</f>
        <v/>
      </c>
      <c r="Q3" s="15">
        <f>IF(G3&gt;VLOOKUP(C3*12+D3,T$4:V$7,3),"up","down")</f>
        <v/>
      </c>
      <c r="R3" s="15">
        <f>IF(G3&gt;VLOOKUP(C3*12+D3,T$4:X$7,3),"Good","Bad")</f>
        <v/>
      </c>
      <c r="Y3" s="5" t="inlineStr">
        <is>
          <t>Productivity Quartile 3</t>
        </is>
      </c>
      <c r="Z3" s="23" t="inlineStr">
        <is>
          <t>if(H2&lt;O5,O4,H2)</t>
        </is>
      </c>
      <c r="AB3" t="inlineStr">
        <is>
          <t>sum of workout</t>
        </is>
      </c>
      <c r="AC3" t="inlineStr">
        <is>
          <t>workout Q2</t>
        </is>
      </c>
      <c r="AD3" t="inlineStr">
        <is>
          <t>sum of workout Q3</t>
        </is>
      </c>
    </row>
    <row r="4">
      <c r="A4" s="5" t="n">
        <v>30</v>
      </c>
      <c r="B4" s="5" t="inlineStr">
        <is>
          <t>Him</t>
        </is>
      </c>
      <c r="C4" s="5" t="n">
        <v>5</v>
      </c>
      <c r="D4" s="5" t="n">
        <v>9</v>
      </c>
      <c r="E4" s="5" t="n">
        <v>502.15</v>
      </c>
      <c r="F4" s="5" t="n">
        <v>421.47</v>
      </c>
      <c r="G4" s="6" t="n">
        <v>1.1914</v>
      </c>
      <c r="H4" s="6" t="n">
        <v>1.1914</v>
      </c>
      <c r="I4" s="6" t="n">
        <v>1.1938</v>
      </c>
      <c r="J4" s="5" t="n">
        <v>502.15</v>
      </c>
      <c r="K4" s="5" t="n">
        <v>503.16</v>
      </c>
      <c r="M4" s="21">
        <f>LOOKUP(C4*12+D4,T$4:T$7,U$4:U$7)</f>
        <v/>
      </c>
      <c r="N4" s="11">
        <f>I4-H4</f>
        <v/>
      </c>
      <c r="O4" s="12">
        <f>K4-J4</f>
        <v/>
      </c>
      <c r="P4" s="17">
        <f>IF(G4=V$1,V$1,IF(G4=V$2,V$2,""))</f>
        <v/>
      </c>
      <c r="Q4" s="15">
        <f>IF(G4&gt;VLOOKUP(C4*12+D4,T$4:V$7,3),"up","down")</f>
        <v/>
      </c>
      <c r="R4" s="15">
        <f>IF(G4&gt;VLOOKUP(C4*12+D4,T$4:X$7,3),"Good","Bad")</f>
        <v/>
      </c>
      <c r="T4" s="18" t="n">
        <v>0</v>
      </c>
      <c r="U4" s="18" t="inlineStr">
        <is>
          <t>&lt; 6m</t>
        </is>
      </c>
      <c r="V4" s="13">
        <f>IFERROR(AVERAGEIF(M$2:M$25,U4,G$2:G$25),"")</f>
        <v/>
      </c>
      <c r="W4" s="26" t="n"/>
      <c r="Z4" t="inlineStr">
        <is>
          <t>Q2</t>
        </is>
      </c>
      <c r="AA4" t="inlineStr">
        <is>
          <t>QUARTILE(G2:G26,2)</t>
        </is>
      </c>
    </row>
    <row r="5">
      <c r="A5" s="5" t="n">
        <v>32</v>
      </c>
      <c r="B5" s="5" t="inlineStr">
        <is>
          <t>Piy</t>
        </is>
      </c>
      <c r="C5" s="5" t="n">
        <v>2</v>
      </c>
      <c r="D5" s="5" t="n">
        <v>7</v>
      </c>
      <c r="E5" s="5" t="n">
        <v>825.15</v>
      </c>
      <c r="F5" s="5" t="n">
        <v>697.75</v>
      </c>
      <c r="G5" s="6" t="n">
        <v>1.1834</v>
      </c>
      <c r="H5" s="6" t="n">
        <v>1.1834</v>
      </c>
      <c r="I5" s="6" t="n">
        <v>1.1938</v>
      </c>
      <c r="J5" s="5" t="n">
        <v>825.75</v>
      </c>
      <c r="K5" s="5" t="n">
        <v>833.01</v>
      </c>
      <c r="M5" s="21">
        <f>LOOKUP(C5*12+D5,T$4:T$7,U$4:U$7)</f>
        <v/>
      </c>
      <c r="N5" s="11">
        <f>I5-H5</f>
        <v/>
      </c>
      <c r="O5" s="12">
        <f>K5-J5</f>
        <v/>
      </c>
      <c r="P5" s="17">
        <f>IF(G5=V$1,V$1,IF(G5=V$2,V$2,""))</f>
        <v/>
      </c>
      <c r="Q5" s="15">
        <f>IF(G5&gt;VLOOKUP(C5*12+D5,T$4:V$7,3),"up","down")</f>
        <v/>
      </c>
      <c r="R5" s="15">
        <f>IF(G5&gt;VLOOKUP(C5*12+D5,T$4:X$7,3),"Good","Bad")</f>
        <v/>
      </c>
      <c r="T5" s="18" t="n">
        <v>6</v>
      </c>
      <c r="U5" s="19" t="inlineStr">
        <is>
          <t>6m - &lt; 1yr</t>
        </is>
      </c>
      <c r="V5" s="13">
        <f>IFERROR(AVERAGEIF(M$2:M$25,U5,G$2:G$25),"")</f>
        <v/>
      </c>
      <c r="W5" s="27">
        <f>IFERROR(AVERAGEIF(M$2:M$25,U5,F$2:F$25),"")</f>
        <v/>
      </c>
      <c r="X5" s="27">
        <f>IFERROR(AVERAGEIF(M$2:M$25,U5,E$2:E$25),"")</f>
        <v/>
      </c>
      <c r="Z5" t="inlineStr">
        <is>
          <t>Q3</t>
        </is>
      </c>
      <c r="AA5" t="inlineStr">
        <is>
          <t>QUARTILE(G2:G26,3)</t>
        </is>
      </c>
      <c r="AB5" s="23" t="inlineStr">
        <is>
          <t xml:space="preserve">total coretime </t>
        </is>
      </c>
    </row>
    <row r="6">
      <c r="A6" s="5" t="n">
        <v>131</v>
      </c>
      <c r="B6" s="5" t="inlineStr">
        <is>
          <t>Ape</t>
        </is>
      </c>
      <c r="C6" s="5" t="n">
        <v>3</v>
      </c>
      <c r="D6" s="5" t="n">
        <v>2</v>
      </c>
      <c r="E6" s="5" t="n">
        <v>820.11</v>
      </c>
      <c r="F6" s="5" t="n">
        <v>699.8200000000001</v>
      </c>
      <c r="G6" s="6" t="n">
        <v>1.1719</v>
      </c>
      <c r="H6" s="6" t="n">
        <v>1.1719</v>
      </c>
      <c r="I6" s="6" t="n">
        <v>1.1938</v>
      </c>
      <c r="J6" s="5" t="n">
        <v>820.11</v>
      </c>
      <c r="K6" s="5" t="n">
        <v>835.4400000000001</v>
      </c>
      <c r="M6" s="21">
        <f>LOOKUP(C6*12+D6,T$4:T$7,U$4:U$7)</f>
        <v/>
      </c>
      <c r="N6" s="11">
        <f>I6-H6</f>
        <v/>
      </c>
      <c r="O6" s="12">
        <f>K6-J6</f>
        <v/>
      </c>
      <c r="P6" s="17">
        <f>IF(G6=V$1,V$1,IF(G6=V$2,V$2,""))</f>
        <v/>
      </c>
      <c r="Q6" s="15">
        <f>IF(G6&gt;VLOOKUP(C6*12+D6,T$4:V$7,3),"up","down")</f>
        <v/>
      </c>
      <c r="R6" s="15">
        <f>IF(G6&gt;VLOOKUP(C6*12+D6,T$4:X$7,3),"Good","Bad")</f>
        <v/>
      </c>
      <c r="T6" s="18" t="n">
        <v>12</v>
      </c>
      <c r="U6" s="18" t="inlineStr">
        <is>
          <t>1yr - &lt; 2yr</t>
        </is>
      </c>
      <c r="V6" s="13">
        <f>IFERROR(AVERAGEIF(M$2:M$25,U6,G$2:G$25),"")</f>
        <v/>
      </c>
      <c r="W6" s="27">
        <f>IFERROR(AVERAGEIF(M$2:M$25,U6,F$2:F$25),"")</f>
        <v/>
      </c>
      <c r="X6" s="27">
        <f>IFERROR(AVERAGEIF(M$2:M$25,U6,E$2:E$25),"")</f>
        <v/>
      </c>
      <c r="AB6" t="inlineStr">
        <is>
          <t>sum of coretime</t>
        </is>
      </c>
    </row>
    <row r="7">
      <c r="A7" s="5" t="n">
        <v>22</v>
      </c>
      <c r="B7" s="5" t="inlineStr">
        <is>
          <t>San</t>
        </is>
      </c>
      <c r="C7" s="5" t="n">
        <v>1</v>
      </c>
      <c r="D7" s="5" t="n">
        <v>11</v>
      </c>
      <c r="E7" s="5" t="n">
        <v>971.23</v>
      </c>
      <c r="F7" s="5" t="n">
        <v>835.6799999999999</v>
      </c>
      <c r="G7" s="6" t="n">
        <v>1.1622</v>
      </c>
      <c r="H7" s="6" t="n">
        <v>1.1622</v>
      </c>
      <c r="I7" s="6" t="n">
        <v>1.1938</v>
      </c>
      <c r="J7" s="5" t="n">
        <v>971.23</v>
      </c>
      <c r="K7" s="3" t="n">
        <v>997.64</v>
      </c>
      <c r="M7" s="21">
        <f>LOOKUP(C7*12+D7,T$4:T$7,U$4:U$7)</f>
        <v/>
      </c>
      <c r="N7" s="11">
        <f>I7-H7</f>
        <v/>
      </c>
      <c r="O7" s="12">
        <f>K7-J7</f>
        <v/>
      </c>
      <c r="P7" s="17">
        <f>IF(G7=V$1,V$1,IF(G7=V$2,V$2,""))</f>
        <v/>
      </c>
      <c r="Q7" s="15">
        <f>IF(G7&gt;VLOOKUP(C7*12+D7,T$4:V$7,3),"up","down")</f>
        <v/>
      </c>
      <c r="R7" s="15">
        <f>IF(G7&gt;VLOOKUP(C7*12+D7,T$4:X$7,3),"Good","Bad")</f>
        <v/>
      </c>
      <c r="T7" s="18" t="n">
        <v>24</v>
      </c>
      <c r="U7" s="18" t="inlineStr">
        <is>
          <t>2yr</t>
        </is>
      </c>
      <c r="V7" s="13">
        <f>IFERROR(AVERAGEIF(M$2:M$25,U7,G$2:G$25),"")</f>
        <v/>
      </c>
      <c r="W7" s="27">
        <f>IFERROR(AVERAGEIF(M$2:M$25,U7,F$2:F$25),"")</f>
        <v/>
      </c>
      <c r="X7" s="27">
        <f>IFERROR(AVERAGEIF(M$2:M$25,U7,E$2:E$25),"")</f>
        <v/>
      </c>
      <c r="Y7" s="5" t="inlineStr">
        <is>
          <t>workout Quartile 2</t>
        </is>
      </c>
      <c r="Z7" t="inlineStr">
        <is>
          <t>iferror((e2/g2)*H2),"")</t>
        </is>
      </c>
      <c r="AB7" t="inlineStr">
        <is>
          <t>total workout at baseline / total core time</t>
        </is>
      </c>
    </row>
    <row r="8">
      <c r="A8" s="5" t="n">
        <v>138</v>
      </c>
      <c r="B8" s="5" t="inlineStr">
        <is>
          <t>Uth</t>
        </is>
      </c>
      <c r="C8" s="5" t="n">
        <v>5</v>
      </c>
      <c r="D8" s="5" t="n">
        <v>0</v>
      </c>
      <c r="E8" s="5" t="n">
        <v>1000.58</v>
      </c>
      <c r="F8" s="5" t="n">
        <v>862.92</v>
      </c>
      <c r="G8" s="6" t="n">
        <v>1.1595</v>
      </c>
      <c r="H8" s="6" t="n">
        <v>1.1595</v>
      </c>
      <c r="I8" s="6" t="n">
        <v>1.1938</v>
      </c>
      <c r="J8" s="5" t="n">
        <v>1000.58</v>
      </c>
      <c r="K8" s="5" t="n">
        <v>1030.18</v>
      </c>
      <c r="M8" s="21">
        <f>LOOKUP(C8*12+D8,T$4:T$7,U$4:U$7)</f>
        <v/>
      </c>
      <c r="N8" s="11">
        <f>I8-H8</f>
        <v/>
      </c>
      <c r="O8" s="12">
        <f>K8-J8</f>
        <v/>
      </c>
      <c r="P8" s="17">
        <f>IF(G8=V$1,V$1,IF(G8=V$2,V$2,""))</f>
        <v/>
      </c>
      <c r="Q8" s="15">
        <f>IF(G8&gt;VLOOKUP(C8*12+D8,T$4:V$7,3),"up","down")</f>
        <v/>
      </c>
      <c r="R8" s="15">
        <f>IF(G8&gt;VLOOKUP(C8*12+D8,T$4:X$7,3),"Good","Bad")</f>
        <v/>
      </c>
      <c r="Y8" s="5" t="inlineStr">
        <is>
          <t>workout Quartile 3</t>
        </is>
      </c>
      <c r="Z8" t="inlineStr">
        <is>
          <t>iferror((e2/g2)*I2),"")</t>
        </is>
      </c>
      <c r="AA8" t="inlineStr">
        <is>
          <t>Prod baseline</t>
        </is>
      </c>
    </row>
    <row r="9">
      <c r="A9" s="5" t="n">
        <v>34</v>
      </c>
      <c r="B9" s="5" t="inlineStr">
        <is>
          <t>Sak</t>
        </is>
      </c>
      <c r="C9" s="5" t="n">
        <v>2</v>
      </c>
      <c r="D9" s="5" t="n">
        <v>4</v>
      </c>
      <c r="E9" s="5" t="n">
        <v>939.5599999999999</v>
      </c>
      <c r="F9" s="5" t="n">
        <v>811.97</v>
      </c>
      <c r="G9" s="6" t="n">
        <v>1.1571</v>
      </c>
      <c r="H9" s="6" t="n">
        <v>1.1571</v>
      </c>
      <c r="I9" s="6" t="n">
        <v>1.1938</v>
      </c>
      <c r="J9" s="5" t="n">
        <v>939.5599999999999</v>
      </c>
      <c r="K9" s="5" t="n">
        <v>969.36</v>
      </c>
      <c r="M9" s="21">
        <f>LOOKUP(C9*12+D9,T$4:T$7,U$4:U$7)</f>
        <v/>
      </c>
      <c r="N9" s="11">
        <f>I9-H9</f>
        <v/>
      </c>
      <c r="O9" s="12">
        <f>K9-J9</f>
        <v/>
      </c>
      <c r="P9" s="17">
        <f>IF(G9=V$1,V$1,IF(G9=V$2,V$2,""))</f>
        <v/>
      </c>
      <c r="Q9" s="15">
        <f>IF(G9&gt;VLOOKUP(C9*12+D9,T$4:V$7,3),"up","down")</f>
        <v/>
      </c>
      <c r="R9" s="15">
        <f>IF(G9&gt;VLOOKUP(C9*12+D9,T$4:X$7,3),"Good","Bad")</f>
        <v/>
      </c>
      <c r="T9" s="24" t="n">
        <v>17</v>
      </c>
      <c r="U9" t="n">
        <v>17</v>
      </c>
    </row>
    <row r="10">
      <c r="A10" s="5" t="n">
        <v>24</v>
      </c>
      <c r="B10" s="5" t="inlineStr">
        <is>
          <t>Sug</t>
        </is>
      </c>
      <c r="C10" s="5" t="n">
        <v>0</v>
      </c>
      <c r="D10" s="5" t="n">
        <v>10</v>
      </c>
      <c r="E10" s="5" t="n">
        <v>807.97</v>
      </c>
      <c r="F10" s="5" t="n">
        <v>705.25</v>
      </c>
      <c r="G10" s="6" t="n">
        <v>1.1457</v>
      </c>
      <c r="H10" s="6" t="n">
        <v>1.1457</v>
      </c>
      <c r="I10" s="6" t="n">
        <v>1.1938</v>
      </c>
      <c r="J10" s="5" t="n">
        <v>807.97</v>
      </c>
      <c r="K10" s="5" t="n">
        <v>841.89</v>
      </c>
      <c r="M10" s="21">
        <f>LOOKUP(C10*12+D10,T$4:T$7,U$4:U$7)</f>
        <v/>
      </c>
      <c r="N10" s="11">
        <f>I10-H10</f>
        <v/>
      </c>
      <c r="O10" s="12">
        <f>K10-J10</f>
        <v/>
      </c>
      <c r="P10" s="17">
        <f>IF(G10=V$1,V$1,IF(G10=V$2,V$2,""))</f>
        <v/>
      </c>
      <c r="Q10" s="15">
        <f>IF(G10&gt;VLOOKUP(C10*12+D10,T$4:V$7,3),"up","down")</f>
        <v/>
      </c>
      <c r="R10" s="15">
        <f>IF(G10&gt;VLOOKUP(C10*12+D10,T$4:X$7,3),"Good","Bad")</f>
        <v/>
      </c>
      <c r="AA10" t="inlineStr">
        <is>
          <t>total prod at Q2</t>
        </is>
      </c>
      <c r="AB10" t="inlineStr">
        <is>
          <t>total workout at Q2/total core time</t>
        </is>
      </c>
    </row>
    <row r="11">
      <c r="A11" s="5" t="n">
        <v>33</v>
      </c>
      <c r="B11" s="5" t="inlineStr">
        <is>
          <t>Rav</t>
        </is>
      </c>
      <c r="C11" s="5" t="n">
        <v>8</v>
      </c>
      <c r="D11" s="5" t="n">
        <v>8</v>
      </c>
      <c r="E11" s="5" t="n">
        <v>917.66</v>
      </c>
      <c r="F11" s="5" t="n">
        <v>803.1799999999999</v>
      </c>
      <c r="G11" s="6" t="n">
        <v>1.1425</v>
      </c>
      <c r="H11" s="6" t="n">
        <v>1.1425</v>
      </c>
      <c r="I11" s="6" t="n">
        <v>1.1938</v>
      </c>
      <c r="J11" s="5" t="n">
        <v>917.66</v>
      </c>
      <c r="K11" s="5" t="n">
        <v>958.86</v>
      </c>
      <c r="M11" s="21">
        <f>LOOKUP(C11*12+D11,T$4:T$7,U$4:U$7)</f>
        <v/>
      </c>
      <c r="N11" s="11">
        <f>I11-H11</f>
        <v/>
      </c>
      <c r="O11" s="12">
        <f>K11-J11</f>
        <v/>
      </c>
      <c r="P11" s="17">
        <f>IF(G11=V$1,V$1,IF(G11=V$2,V$2,""))</f>
        <v/>
      </c>
      <c r="Q11" s="15">
        <f>IF(G11&gt;VLOOKUP(C11*12+D11,T$4:V$7,3),"up","down")</f>
        <v/>
      </c>
      <c r="R11" s="15">
        <f>IF(G11&gt;VLOOKUP(C11*12+D11,T$4:X$7,3),"Good","Bad")</f>
        <v/>
      </c>
      <c r="AA11" t="inlineStr">
        <is>
          <t>total prod at Q2</t>
        </is>
      </c>
      <c r="AB11" t="inlineStr">
        <is>
          <t>total workout at Q3/total core time</t>
        </is>
      </c>
    </row>
    <row r="12">
      <c r="A12" s="5" t="n">
        <v>28</v>
      </c>
      <c r="B12" s="5" t="inlineStr">
        <is>
          <t>[Person_5]</t>
        </is>
      </c>
      <c r="C12" s="5" t="n">
        <v>2</v>
      </c>
      <c r="D12" s="5" t="n">
        <v>9</v>
      </c>
      <c r="E12" s="5" t="n">
        <v>861.3099999999999</v>
      </c>
      <c r="F12" s="5" t="n">
        <v>754.28</v>
      </c>
      <c r="G12" s="6" t="n">
        <v>1.1419</v>
      </c>
      <c r="H12" s="6" t="n">
        <v>1.1419</v>
      </c>
      <c r="I12" s="6" t="n">
        <v>1.1938</v>
      </c>
      <c r="J12" s="5" t="n">
        <v>861.3099999999999</v>
      </c>
      <c r="K12" s="5" t="n">
        <v>900.46</v>
      </c>
      <c r="M12" s="21">
        <f>LOOKUP(C12*12+D12,T$4:T$7,U$4:U$7)</f>
        <v/>
      </c>
      <c r="N12" s="11">
        <f>I12-H12</f>
        <v/>
      </c>
      <c r="O12" s="12">
        <f>K12-J12</f>
        <v/>
      </c>
      <c r="P12" s="17">
        <f>IF(G12=V$1,V$1,IF(G12=V$2,V$2,""))</f>
        <v/>
      </c>
      <c r="Q12" s="15">
        <f>IF(G12&gt;VLOOKUP(C12*12+D12,T$4:V$7,3),"up","down")</f>
        <v/>
      </c>
      <c r="R12" s="15">
        <f>IF(G12&gt;VLOOKUP(C12*12+D12,T$4:X$7,3),"Good","Bad")</f>
        <v/>
      </c>
    </row>
    <row r="13">
      <c r="A13" s="5" t="n">
        <v>139</v>
      </c>
      <c r="B13" s="5" t="inlineStr">
        <is>
          <t>Var</t>
        </is>
      </c>
      <c r="C13" s="5" t="n">
        <v>2</v>
      </c>
      <c r="D13" s="5" t="n">
        <v>1</v>
      </c>
      <c r="E13" s="5" t="n">
        <v>971.28</v>
      </c>
      <c r="F13" s="5" t="n">
        <v>850.97</v>
      </c>
      <c r="G13" s="6" t="n">
        <v>1.1414</v>
      </c>
      <c r="H13" s="6" t="n">
        <v>1.1414</v>
      </c>
      <c r="I13" s="6" t="n">
        <v>1.1938</v>
      </c>
      <c r="J13" s="5" t="n">
        <v>971.28</v>
      </c>
      <c r="K13" s="5" t="n">
        <v>1015.87</v>
      </c>
      <c r="M13" s="21">
        <f>LOOKUP(C13*12+D13,T$4:T$7,U$4:U$7)</f>
        <v/>
      </c>
      <c r="N13" s="11">
        <f>I13-H13</f>
        <v/>
      </c>
      <c r="O13" s="12">
        <f>K13-J13</f>
        <v/>
      </c>
      <c r="P13" s="17">
        <f>IF(G13=V$1,V$1,IF(G13=V$2,V$2,""))</f>
        <v/>
      </c>
      <c r="Q13" s="15">
        <f>IF(G13&gt;VLOOKUP(C13*12+D13,T$4:V$7,3),"up","down")</f>
        <v/>
      </c>
      <c r="R13" s="15">
        <f>IF(G13&gt;VLOOKUP(C13*12+D13,T$4:X$7,3),"Good","Bad")</f>
        <v/>
      </c>
    </row>
    <row r="14">
      <c r="A14" s="5" t="n">
        <v>27</v>
      </c>
      <c r="B14" s="5" t="inlineStr">
        <is>
          <t>[Person_6]</t>
        </is>
      </c>
      <c r="C14" s="5" t="n">
        <v>1</v>
      </c>
      <c r="D14" s="5" t="n">
        <v>6</v>
      </c>
      <c r="E14" s="5" t="n">
        <v>472.4</v>
      </c>
      <c r="F14" s="5" t="n">
        <v>415.18</v>
      </c>
      <c r="G14" s="6" t="n">
        <v>1.1378</v>
      </c>
      <c r="H14" s="6" t="n">
        <v>1.1378</v>
      </c>
      <c r="I14" s="6" t="n">
        <v>1.1938</v>
      </c>
      <c r="J14" s="5" t="n">
        <v>472.4</v>
      </c>
      <c r="K14" s="5" t="n">
        <v>495.65</v>
      </c>
      <c r="M14" s="21">
        <f>LOOKUP(C14*12+D14,T$4:T$7,U$4:U$7)</f>
        <v/>
      </c>
      <c r="N14" s="11">
        <f>I14-H14</f>
        <v/>
      </c>
      <c r="O14" s="12">
        <f>K14-J14</f>
        <v/>
      </c>
      <c r="P14" s="17">
        <f>IF(G14=V$1,V$1,IF(G14=V$2,V$2,""))</f>
        <v/>
      </c>
      <c r="Q14" s="15">
        <f>IF(G14&gt;VLOOKUP(C14*12+D14,T$4:V$7,3),"up","down")</f>
        <v/>
      </c>
      <c r="R14" s="15">
        <f>IF(G14&gt;VLOOKUP(C14*12+D14,T$4:X$7,3),"Good","Bad")</f>
        <v/>
      </c>
      <c r="AD14" s="8" t="inlineStr">
        <is>
          <t>% Variance</t>
        </is>
      </c>
      <c r="AE14" s="8" t="inlineStr">
        <is>
          <t>workout variance</t>
        </is>
      </c>
    </row>
    <row r="15">
      <c r="A15" s="5" t="n">
        <v>133</v>
      </c>
      <c r="B15" s="5" t="inlineStr">
        <is>
          <t>Niv</t>
        </is>
      </c>
      <c r="C15" s="5" t="n">
        <v>2</v>
      </c>
      <c r="D15" s="5" t="n">
        <v>11</v>
      </c>
      <c r="E15" s="5" t="n">
        <v>1108.23</v>
      </c>
      <c r="F15" s="5" t="n">
        <v>978.27</v>
      </c>
      <c r="G15" s="6" t="n">
        <v>1.1328</v>
      </c>
      <c r="H15" s="6" t="n">
        <v>1.1328</v>
      </c>
      <c r="I15" s="6" t="n">
        <v>1.1938</v>
      </c>
      <c r="J15" s="5" t="n">
        <v>1108.23</v>
      </c>
      <c r="K15" s="5" t="n">
        <v>1167.91</v>
      </c>
      <c r="M15" s="21">
        <f>LOOKUP(C15*12+D15,T$4:T$7,U$4:U$7)</f>
        <v/>
      </c>
      <c r="N15" s="11">
        <f>I15-H15</f>
        <v/>
      </c>
      <c r="O15" s="12">
        <f>K15-J15</f>
        <v/>
      </c>
      <c r="P15" s="17">
        <f>IF(G15=V$1,V$1,IF(G15=V$2,V$2,""))</f>
        <v/>
      </c>
      <c r="Q15" s="15">
        <f>IF(G15&gt;VLOOKUP(C15*12+D15,T$4:V$7,3),"up","down")</f>
        <v/>
      </c>
      <c r="R15" s="15">
        <f>IF(G15&gt;VLOOKUP(C15*12+D15,T$4:X$7,3),"Good","Bad")</f>
        <v/>
      </c>
    </row>
    <row r="16">
      <c r="A16" s="5" t="n">
        <v>35</v>
      </c>
      <c r="B16" s="5" t="inlineStr">
        <is>
          <t>Smi</t>
        </is>
      </c>
      <c r="C16" s="5" t="n">
        <v>6</v>
      </c>
      <c r="D16" s="5" t="n">
        <v>2</v>
      </c>
      <c r="E16" s="5" t="n">
        <v>907.71</v>
      </c>
      <c r="F16" s="5" t="n">
        <v>807.12</v>
      </c>
      <c r="G16" s="6" t="n">
        <v>1.1246</v>
      </c>
      <c r="H16" s="6" t="n">
        <v>1.1246</v>
      </c>
      <c r="I16" s="6" t="n">
        <v>1.1938</v>
      </c>
      <c r="J16" s="5" t="n">
        <v>907.71</v>
      </c>
      <c r="K16" s="5" t="n">
        <v>963.5599999999999</v>
      </c>
      <c r="M16" s="21">
        <f>LOOKUP(C16*12+D16,T$4:T$7,U$4:U$7)</f>
        <v/>
      </c>
      <c r="N16" s="11">
        <f>I16-H16</f>
        <v/>
      </c>
      <c r="O16" s="12">
        <f>K16-J16</f>
        <v/>
      </c>
      <c r="P16" s="17">
        <f>IF(G16=V$1,V$1,IF(G16=V$2,V$2,""))</f>
        <v/>
      </c>
      <c r="Q16" s="15">
        <f>IF(G16&gt;VLOOKUP(C16*12+D16,T$4:V$7,3),"up","down")</f>
        <v/>
      </c>
      <c r="R16" s="15">
        <f>IF(G16&gt;VLOOKUP(C16*12+D16,T$4:X$7,3),"Good","Bad")</f>
        <v/>
      </c>
      <c r="AD16" s="9">
        <f>I3-H3</f>
        <v/>
      </c>
    </row>
    <row r="17">
      <c r="A17" s="5" t="n">
        <v>31</v>
      </c>
      <c r="B17" s="5" t="inlineStr">
        <is>
          <t>Om</t>
        </is>
      </c>
      <c r="C17" s="5" t="n">
        <v>9</v>
      </c>
      <c r="D17" s="5" t="n">
        <v>0</v>
      </c>
      <c r="E17" s="5" t="n">
        <v>892.36</v>
      </c>
      <c r="F17" s="5" t="n">
        <v>797.5</v>
      </c>
      <c r="G17" s="6" t="n">
        <v>1.1189</v>
      </c>
      <c r="H17" s="6" t="n">
        <v>1.1238</v>
      </c>
      <c r="I17" s="6" t="n">
        <v>1.1938</v>
      </c>
      <c r="J17" s="5" t="n">
        <v>896.23</v>
      </c>
      <c r="K17" s="5" t="n">
        <v>952.1</v>
      </c>
      <c r="M17" s="21">
        <f>LOOKUP(C17*12+D17,T$4:T$7,U$4:U$7)</f>
        <v/>
      </c>
      <c r="N17" s="11">
        <f>I17-H17</f>
        <v/>
      </c>
      <c r="O17" s="12">
        <f>K17-J17</f>
        <v/>
      </c>
      <c r="P17" s="17">
        <f>IF(G17=V$1,V$1,IF(G17=V$2,V$2,""))</f>
        <v/>
      </c>
      <c r="Q17" s="15">
        <f>IF(G17&gt;VLOOKUP(C17*12+D17,T$4:V$7,3),"up","down")</f>
        <v/>
      </c>
      <c r="R17" s="15">
        <f>IF(G17&gt;VLOOKUP(C17*12+D17,T$4:X$7,3),"Good","Bad")</f>
        <v/>
      </c>
      <c r="AD17" s="9">
        <f>I4-H4</f>
        <v/>
      </c>
    </row>
    <row r="18">
      <c r="A18" s="5" t="n">
        <v>37</v>
      </c>
      <c r="B18" s="5" t="inlineStr">
        <is>
          <t>Yas</t>
        </is>
      </c>
      <c r="C18" s="5" t="n">
        <v>1</v>
      </c>
      <c r="D18" s="5" t="n">
        <v>1</v>
      </c>
      <c r="E18" s="5" t="n">
        <v>902.51</v>
      </c>
      <c r="F18" s="5" t="n">
        <v>830.92</v>
      </c>
      <c r="G18" s="6" t="n">
        <v>1.0862</v>
      </c>
      <c r="H18" s="6" t="n">
        <v>1.1238</v>
      </c>
      <c r="I18" s="6" t="n">
        <v>1.1938</v>
      </c>
      <c r="J18" s="5" t="n">
        <v>933.71</v>
      </c>
      <c r="K18" s="5" t="n">
        <v>991.91</v>
      </c>
      <c r="M18" s="21">
        <f>LOOKUP(C18*12+D18,T$4:T$7,U$4:U$7)</f>
        <v/>
      </c>
      <c r="N18" s="11">
        <f>I18-H18</f>
        <v/>
      </c>
      <c r="O18" s="12">
        <f>K18-J18</f>
        <v/>
      </c>
      <c r="P18" s="17">
        <f>IF(G18=V$1,V$1,IF(G18=V$2,V$2,""))</f>
        <v/>
      </c>
      <c r="Q18" s="15">
        <f>IF(G18&gt;VLOOKUP(C18*12+D18,T$4:V$7,3),"up","down")</f>
        <v/>
      </c>
      <c r="R18" s="15">
        <f>IF(G18&gt;VLOOKUP(C18*12+D18,T$4:X$7,3),"Good","Bad")</f>
        <v/>
      </c>
      <c r="AD18" s="9">
        <f>I5-H5</f>
        <v/>
      </c>
    </row>
    <row r="19">
      <c r="A19" s="5" t="n">
        <v>19</v>
      </c>
      <c r="B19" s="5" t="inlineStr">
        <is>
          <t>Log</t>
        </is>
      </c>
      <c r="C19" s="5" t="n">
        <v>5</v>
      </c>
      <c r="D19" s="5" t="n">
        <v>8</v>
      </c>
      <c r="E19" s="5" t="n">
        <v>834.71</v>
      </c>
      <c r="F19" s="5" t="n">
        <v>788.8200000000001</v>
      </c>
      <c r="G19" s="6" t="n">
        <v>1.0582</v>
      </c>
      <c r="H19" s="6" t="n">
        <v>1.1238</v>
      </c>
      <c r="I19" s="6" t="n">
        <v>1.1938</v>
      </c>
      <c r="J19" s="5" t="n">
        <v>886.42</v>
      </c>
      <c r="K19" s="5" t="n">
        <v>941.67</v>
      </c>
      <c r="M19" s="21">
        <f>LOOKUP(C19*12+D19,T$4:T$7,U$4:U$7)</f>
        <v/>
      </c>
      <c r="N19" s="11">
        <f>I19-H19</f>
        <v/>
      </c>
      <c r="O19" s="12">
        <f>K19-J19</f>
        <v/>
      </c>
      <c r="P19" s="17">
        <f>IF(G19=V$1,V$1,IF(G19=V$2,V$2,""))</f>
        <v/>
      </c>
      <c r="Q19" s="15">
        <f>IF(G19&gt;VLOOKUP(C19*12+D19,T$4:V$7,3),"up","down")</f>
        <v/>
      </c>
      <c r="R19" s="15">
        <f>IF(G19&gt;VLOOKUP(C19*12+D19,T$4:X$7,3),"Good","Bad")</f>
        <v/>
      </c>
      <c r="AD19" s="9">
        <f>I6-H6</f>
        <v/>
      </c>
    </row>
    <row r="20">
      <c r="A20" s="5" t="n">
        <v>36</v>
      </c>
      <c r="B20" s="5" t="inlineStr">
        <is>
          <t>Shi</t>
        </is>
      </c>
      <c r="C20" s="5" t="n">
        <v>1</v>
      </c>
      <c r="D20" s="5" t="n">
        <v>1</v>
      </c>
      <c r="E20" s="5" t="n">
        <v>845.05</v>
      </c>
      <c r="F20" s="5" t="n">
        <v>807.77</v>
      </c>
      <c r="G20" s="6" t="n">
        <v>1.0462</v>
      </c>
      <c r="H20" s="6" t="n">
        <v>1.1238</v>
      </c>
      <c r="I20" s="6" t="n">
        <v>1.1938</v>
      </c>
      <c r="J20" s="5" t="n">
        <v>907.6900000000001</v>
      </c>
      <c r="K20" s="5" t="n">
        <v>964.27</v>
      </c>
      <c r="M20" s="21">
        <f>LOOKUP(C20*12+D20,T$4:T$7,U$4:U$7)</f>
        <v/>
      </c>
      <c r="N20" s="11">
        <f>I20-H20</f>
        <v/>
      </c>
      <c r="O20" s="12">
        <f>K20-J20</f>
        <v/>
      </c>
      <c r="P20" s="17">
        <f>IF(G20=V$1,V$1,IF(G20=V$2,V$2,""))</f>
        <v/>
      </c>
      <c r="Q20" s="15">
        <f>IF(G20&gt;VLOOKUP(C20*12+D20,T$4:V$7,3),"up","down")</f>
        <v/>
      </c>
      <c r="R20" s="15">
        <f>IF(G20&gt;VLOOKUP(C20*12+D20,T$4:X$7,3),"Good","Bad")</f>
        <v/>
      </c>
      <c r="AD20" s="9">
        <f>I7-H7</f>
        <v/>
      </c>
    </row>
    <row r="21">
      <c r="A21" s="5" t="n">
        <v>135</v>
      </c>
      <c r="B21" s="5" t="inlineStr">
        <is>
          <t>Pra</t>
        </is>
      </c>
      <c r="C21" s="5" t="n">
        <v>0</v>
      </c>
      <c r="D21" s="5" t="n">
        <v>10</v>
      </c>
      <c r="E21" s="5" t="n">
        <v>649.51</v>
      </c>
      <c r="F21" s="5" t="n">
        <v>621</v>
      </c>
      <c r="G21" s="6" t="n">
        <v>1.0459</v>
      </c>
      <c r="H21" s="6" t="n">
        <v>1.1238</v>
      </c>
      <c r="I21" s="6" t="n">
        <v>1.1938</v>
      </c>
      <c r="J21" s="5" t="n">
        <v>697.86</v>
      </c>
      <c r="K21" s="5" t="n">
        <v>741.36</v>
      </c>
      <c r="M21" s="21">
        <f>LOOKUP(C21*12+D21,T$4:T$7,U$4:U$7)</f>
        <v/>
      </c>
      <c r="N21" s="11">
        <f>I21-H21</f>
        <v/>
      </c>
      <c r="O21" s="12">
        <f>K21-J21</f>
        <v/>
      </c>
      <c r="P21" s="17">
        <f>IF(G21=V$1,V$1,IF(G21=V$2,V$2,""))</f>
        <v/>
      </c>
      <c r="Q21" s="15">
        <f>IF(G21&gt;VLOOKUP(C21*12+D21,T$4:V$7,3),"up","down")</f>
        <v/>
      </c>
      <c r="R21" s="15">
        <f>IF(G21&gt;VLOOKUP(C21*12+D21,T$4:X$7,3),"Good","Bad")</f>
        <v/>
      </c>
      <c r="AD21" s="9">
        <f>I8-H8</f>
        <v/>
      </c>
    </row>
    <row r="22">
      <c r="A22" s="5" t="n">
        <v>129</v>
      </c>
      <c r="B22" s="5" t="inlineStr">
        <is>
          <t>Ana</t>
        </is>
      </c>
      <c r="C22" s="5" t="n">
        <v>4</v>
      </c>
      <c r="D22" s="5" t="n">
        <v>11</v>
      </c>
      <c r="E22" s="5" t="n">
        <v>852.1799999999999</v>
      </c>
      <c r="F22" s="5" t="n">
        <v>823.4</v>
      </c>
      <c r="G22" s="6" t="n">
        <v>1.035</v>
      </c>
      <c r="H22" s="6" t="n">
        <v>1.1238</v>
      </c>
      <c r="I22" s="6" t="n">
        <v>1.1938</v>
      </c>
      <c r="J22" s="5" t="n">
        <v>925.25</v>
      </c>
      <c r="K22" s="5" t="n">
        <v>982.9299999999999</v>
      </c>
      <c r="M22" s="21">
        <f>LOOKUP(C22*12+D22,T$4:T$7,U$4:U$7)</f>
        <v/>
      </c>
      <c r="N22" s="11">
        <f>I22-H22</f>
        <v/>
      </c>
      <c r="O22" s="12">
        <f>K22-J22</f>
        <v/>
      </c>
      <c r="P22" s="17">
        <f>IF(G22=V$1,V$1,IF(G22=V$2,V$2,""))</f>
        <v/>
      </c>
      <c r="Q22" s="15">
        <f>IF(G22&gt;VLOOKUP(C22*12+D22,T$4:V$7,3),"up","down")</f>
        <v/>
      </c>
      <c r="R22" s="15">
        <f>IF(G22&gt;VLOOKUP(C22*12+D22,T$4:X$7,3),"Good","Bad")</f>
        <v/>
      </c>
      <c r="AD22" s="9">
        <f>I9-H9</f>
        <v/>
      </c>
    </row>
    <row r="23">
      <c r="A23" s="5" t="n">
        <v>25</v>
      </c>
      <c r="B23" s="5" t="inlineStr">
        <is>
          <t>Sur</t>
        </is>
      </c>
      <c r="C23" s="5" t="n">
        <v>1</v>
      </c>
      <c r="D23" s="5" t="n">
        <v>1</v>
      </c>
      <c r="E23" s="5" t="n">
        <v>884.27</v>
      </c>
      <c r="F23" s="5" t="n">
        <v>876.8</v>
      </c>
      <c r="G23" s="6" t="n">
        <v>1.0085</v>
      </c>
      <c r="H23" s="6" t="n">
        <v>1.1238</v>
      </c>
      <c r="I23" s="6" t="n">
        <v>1.1938</v>
      </c>
      <c r="J23" s="5" t="n">
        <v>985.3200000000001</v>
      </c>
      <c r="K23" s="5" t="n">
        <v>1046.74</v>
      </c>
      <c r="M23" s="21">
        <f>LOOKUP(C23*12+D23,T$4:T$7,U$4:U$7)</f>
        <v/>
      </c>
      <c r="N23" s="11">
        <f>I23-H23</f>
        <v/>
      </c>
      <c r="O23" s="12">
        <f>K23-J23</f>
        <v/>
      </c>
      <c r="P23" s="17">
        <f>IF(G23=V$1,V$1,IF(G23=V$2,V$2,""))</f>
        <v/>
      </c>
      <c r="Q23" s="15">
        <f>IF(G23&gt;VLOOKUP(C23*12+D23,T$4:V$7,3),"up","down")</f>
        <v/>
      </c>
      <c r="R23" s="15">
        <f>IF(G23&gt;VLOOKUP(C23*12+D23,T$4:X$7,3),"Good","Bad")</f>
        <v/>
      </c>
    </row>
    <row r="24">
      <c r="A24" s="5" t="n">
        <v>21</v>
      </c>
      <c r="B24" s="5" t="inlineStr">
        <is>
          <t>Rag</t>
        </is>
      </c>
      <c r="C24" s="5" t="n">
        <v>0</v>
      </c>
      <c r="D24" s="5" t="n">
        <v>8</v>
      </c>
      <c r="E24" s="5" t="n">
        <v>797.79</v>
      </c>
      <c r="F24" s="5" t="n">
        <v>810.08</v>
      </c>
      <c r="G24" s="6" t="n">
        <v>0.9848</v>
      </c>
      <c r="H24" s="6" t="n">
        <v>1.1238</v>
      </c>
      <c r="I24" s="6" t="n">
        <v>1.1938</v>
      </c>
      <c r="J24" s="5" t="n">
        <v>910.35</v>
      </c>
      <c r="K24" s="5" t="n">
        <v>967.1</v>
      </c>
      <c r="M24" s="21">
        <f>LOOKUP(C24*12+D24,T$4:T$7,U$4:U$7)</f>
        <v/>
      </c>
      <c r="N24" s="11">
        <f>I24-H24</f>
        <v/>
      </c>
      <c r="O24" s="12">
        <f>K24-J24</f>
        <v/>
      </c>
      <c r="P24" s="17">
        <f>IF(G24=V$1,V$1,IF(G24=V$2,V$2,""))</f>
        <v/>
      </c>
      <c r="Q24" s="15">
        <f>IF(G24&gt;VLOOKUP(C24*12+D24,T$4:V$7,3),"up","down")</f>
        <v/>
      </c>
      <c r="R24" s="15">
        <f>IF(G24&gt;VLOOKUP(C24*12+D24,T$4:X$7,3),"Good","Bad")</f>
        <v/>
      </c>
    </row>
    <row r="25">
      <c r="A25" s="5" t="n">
        <v>26</v>
      </c>
      <c r="B25" s="5" t="inlineStr">
        <is>
          <t>Swa</t>
        </is>
      </c>
      <c r="C25" s="5" t="n">
        <v>0</v>
      </c>
      <c r="D25" s="5" t="n">
        <v>11</v>
      </c>
      <c r="E25" s="5" t="n">
        <v>848.1900000000001</v>
      </c>
      <c r="F25" s="5" t="n">
        <v>867.9</v>
      </c>
      <c r="G25" s="6" t="n">
        <v>0.9773000000000001</v>
      </c>
      <c r="H25" s="6" t="n">
        <v>1.1238</v>
      </c>
      <c r="I25" s="6" t="n">
        <v>1.1938</v>
      </c>
      <c r="J25" s="5" t="n">
        <v>975.29</v>
      </c>
      <c r="K25" s="5" t="n">
        <v>1036.09</v>
      </c>
      <c r="M25" s="21">
        <f>LOOKUP(C25*12+D25,T$4:T$7,U$4:U$7)</f>
        <v/>
      </c>
      <c r="N25" s="11">
        <f>I25-H25</f>
        <v/>
      </c>
      <c r="O25" s="12">
        <f>K25-J25</f>
        <v/>
      </c>
      <c r="P25" s="17">
        <f>IF(G25=V$1,V$1,IF(G25=V$2,V$2,""))</f>
        <v/>
      </c>
      <c r="Q25" s="15">
        <f>IF(G25&gt;VLOOKUP(C25*12+D25,T$4:V$7,3),"up","down")</f>
        <v/>
      </c>
      <c r="R25" s="15">
        <f>IF(G25&gt;VLOOKUP(C25*12+D25,T$4:X$7,3),"Good","Bad")</f>
        <v/>
      </c>
    </row>
    <row r="26"/>
    <row r="27">
      <c r="E27">
        <f>SUM(E2:E25)</f>
        <v/>
      </c>
      <c r="F27">
        <f>SUM(F2:F25)</f>
        <v/>
      </c>
      <c r="G27" s="28">
        <f>E27/F27</f>
        <v/>
      </c>
    </row>
  </sheetData>
  <mergeCells count="1">
    <mergeCell ref="AA1:AB1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B2" sqref="B2"/>
    </sheetView>
  </sheetViews>
  <sheetFormatPr baseColWidth="8" defaultRowHeight="15"/>
  <sheetData>
    <row r="1">
      <c r="A1" t="n">
        <v>24</v>
      </c>
      <c r="B1">
        <f>PERCENTILE(A1:A19,0.25)</f>
        <v/>
      </c>
    </row>
    <row r="2">
      <c r="A2" t="n">
        <v>9</v>
      </c>
      <c r="B2">
        <f>QUARTILE(A1:A19,3)</f>
        <v/>
      </c>
    </row>
    <row r="3">
      <c r="A3" t="n">
        <v>12</v>
      </c>
    </row>
    <row r="4">
      <c r="A4" t="n">
        <v>24</v>
      </c>
    </row>
    <row r="5">
      <c r="A5" t="n">
        <v>96</v>
      </c>
    </row>
    <row r="6">
      <c r="A6" t="n">
        <v>68</v>
      </c>
    </row>
    <row r="7">
      <c r="A7" t="n">
        <v>61</v>
      </c>
    </row>
    <row r="8">
      <c r="A8" t="n">
        <v>4</v>
      </c>
    </row>
    <row r="9">
      <c r="A9" t="n">
        <v>21</v>
      </c>
    </row>
    <row r="10">
      <c r="A10" t="n">
        <v>13</v>
      </c>
    </row>
    <row r="11">
      <c r="A11" t="n">
        <v>51</v>
      </c>
    </row>
    <row r="12">
      <c r="A12" t="n">
        <v>29.15</v>
      </c>
    </row>
    <row r="13">
      <c r="A13" t="n">
        <v>8</v>
      </c>
    </row>
    <row r="14">
      <c r="A14" t="n">
        <v>6</v>
      </c>
    </row>
    <row r="15">
      <c r="A15" t="n">
        <v>1</v>
      </c>
    </row>
    <row r="16">
      <c r="A16" t="n">
        <v>47</v>
      </c>
    </row>
    <row r="17">
      <c r="A17" t="n">
        <v>28</v>
      </c>
    </row>
    <row r="18">
      <c r="A18" t="n">
        <v>23</v>
      </c>
    </row>
    <row r="19">
      <c r="A19" t="n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pc</dc:creator>
  <dcterms:created xsi:type="dcterms:W3CDTF">2021-11-28T17:45:29Z</dcterms:created>
  <dcterms:modified xsi:type="dcterms:W3CDTF">2025-09-29T21:23:48Z</dcterms:modified>
  <cp:lastModifiedBy>pc</cp:lastModifiedBy>
</cp:coreProperties>
</file>